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https://d.docs.live.net/d688f1c7adecd45f/Documentos/SONIA FONCEP/AUSTERIDAD/2022/HACIENDA/2 SEMESTRE/"/>
    </mc:Choice>
  </mc:AlternateContent>
  <xr:revisionPtr revIDLastSave="0" documentId="8_{D7898CC9-3C99-4C25-99C0-30C72EE52B0E}" xr6:coauthVersionLast="47" xr6:coauthVersionMax="47" xr10:uidLastSave="{00000000-0000-0000-0000-000000000000}"/>
  <bookViews>
    <workbookView xWindow="-110" yWindow="-110" windowWidth="19420" windowHeight="10300" firstSheet="2" activeTab="2" xr2:uid="{00000000-000D-0000-FFFF-FFFF00000000}"/>
  </bookViews>
  <sheets>
    <sheet name="datos" sheetId="2" r:id="rId1"/>
    <sheet name="formato captura" sheetId="3" r:id="rId2"/>
    <sheet name="Base captura" sheetId="5" r:id="rId3"/>
  </sheets>
  <definedNames>
    <definedName name="_xlnm._FilterDatabase" localSheetId="2" hidden="1">'Base captura'!$A$11:$BG$34</definedName>
    <definedName name="_xlnm._FilterDatabase" localSheetId="1" hidden="1">'formato captura'!$A$11:$Y$34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U22" i="5" l="1"/>
  <c r="BB16" i="5"/>
  <c r="BA16" i="5"/>
  <c r="BB15" i="5"/>
  <c r="BA15" i="5"/>
  <c r="AP15" i="5"/>
  <c r="AO15" i="5"/>
  <c r="AN15" i="5"/>
  <c r="AM15" i="5"/>
  <c r="AL15" i="5"/>
  <c r="AK15" i="5"/>
  <c r="AJ15" i="5"/>
  <c r="AI15" i="5"/>
  <c r="AH15" i="5"/>
  <c r="AV15" i="5" s="1"/>
  <c r="AG15" i="5"/>
  <c r="AU15" i="5" s="1"/>
  <c r="AF15" i="5"/>
  <c r="AT15" i="5" s="1"/>
  <c r="AE15" i="5"/>
  <c r="AS15" i="5" s="1"/>
  <c r="AD15" i="5"/>
  <c r="AR15" i="5" s="1"/>
  <c r="AC15" i="5"/>
  <c r="AQ15" i="5" s="1"/>
  <c r="AB15" i="5"/>
  <c r="AA15" i="5"/>
  <c r="Z15" i="5"/>
  <c r="Y15" i="5"/>
  <c r="AV20" i="5"/>
  <c r="AU20" i="5"/>
  <c r="AR34" i="5"/>
  <c r="AK27" i="5"/>
  <c r="AK26" i="5"/>
  <c r="AI26" i="5"/>
  <c r="AG26" i="5"/>
  <c r="AE26" i="5"/>
  <c r="AC26" i="5"/>
  <c r="AO28" i="5"/>
  <c r="AM28" i="5"/>
  <c r="AK28" i="5"/>
  <c r="AI28" i="5"/>
  <c r="AC29" i="5"/>
  <c r="AE29" i="5"/>
  <c r="AG30" i="5"/>
  <c r="AG28" i="5"/>
  <c r="AG27" i="5"/>
  <c r="AE28" i="5"/>
  <c r="AE27" i="5"/>
  <c r="AC28" i="5"/>
  <c r="AC27" i="5"/>
  <c r="AA29" i="5"/>
  <c r="AA28" i="5"/>
  <c r="AA27" i="5"/>
  <c r="AA26" i="5"/>
  <c r="AV34" i="5"/>
  <c r="AU34" i="5"/>
  <c r="AV33" i="5"/>
  <c r="AU33" i="5"/>
  <c r="AV31" i="5"/>
  <c r="AU31" i="5"/>
  <c r="AV25" i="5"/>
  <c r="AU25" i="5"/>
  <c r="AV24" i="5"/>
  <c r="AU24" i="5"/>
  <c r="AV23" i="5"/>
  <c r="AU23" i="5"/>
  <c r="AV22" i="5"/>
  <c r="AV21" i="5"/>
  <c r="AU21" i="5"/>
  <c r="AV19" i="5"/>
  <c r="AU19" i="5"/>
  <c r="AV18" i="5"/>
  <c r="AU18" i="5"/>
  <c r="AV17" i="5"/>
  <c r="AU17" i="5"/>
  <c r="AV14" i="5"/>
  <c r="AU14" i="5"/>
  <c r="AV13" i="5"/>
  <c r="AU13" i="5"/>
  <c r="AU12" i="5"/>
  <c r="AT14" i="5"/>
  <c r="S15" i="3" l="1"/>
  <c r="AP25" i="5" l="1"/>
  <c r="AO25" i="5"/>
  <c r="Z24" i="5"/>
  <c r="AS12" i="5"/>
  <c r="AQ17" i="5"/>
  <c r="AT33" i="5"/>
  <c r="Z30" i="5"/>
  <c r="AB30" i="5" s="1"/>
  <c r="AS19" i="5"/>
  <c r="AS17" i="5"/>
  <c r="BA17" i="5" s="1"/>
  <c r="AT19" i="5"/>
  <c r="AT17" i="5"/>
  <c r="AS13" i="5"/>
  <c r="Y34" i="5"/>
  <c r="AS21" i="5"/>
  <c r="Y21" i="5"/>
  <c r="BB20" i="5"/>
  <c r="BA20" i="5"/>
  <c r="AS20" i="5"/>
  <c r="AT20" i="5"/>
  <c r="AP20" i="5"/>
  <c r="AD20" i="5"/>
  <c r="Z20" i="5"/>
  <c r="Y20" i="5"/>
  <c r="X20" i="5"/>
  <c r="N14" i="3"/>
  <c r="S12" i="3"/>
  <c r="S13" i="3"/>
  <c r="Y14" i="5"/>
  <c r="AS14" i="5"/>
  <c r="U14" i="3"/>
  <c r="AS26" i="5"/>
  <c r="AT12" i="5"/>
  <c r="AV12" i="5" s="1"/>
  <c r="AI33" i="5"/>
  <c r="AK33" i="5"/>
  <c r="Y22" i="5"/>
  <c r="Y17" i="5" l="1"/>
  <c r="Y19" i="5" l="1"/>
  <c r="AT35" i="5"/>
  <c r="AS35" i="5"/>
  <c r="AT34" i="5"/>
  <c r="AS34" i="5"/>
  <c r="AS33" i="5"/>
  <c r="AT31" i="5"/>
  <c r="AS31" i="5"/>
  <c r="AT30" i="5"/>
  <c r="AV30" i="5" s="1"/>
  <c r="AS30" i="5"/>
  <c r="AT29" i="5"/>
  <c r="AS29" i="5"/>
  <c r="AT28" i="5"/>
  <c r="AS28" i="5"/>
  <c r="AT27" i="5"/>
  <c r="AS27" i="5"/>
  <c r="AT26" i="5"/>
  <c r="AV26" i="5" s="1"/>
  <c r="AT25" i="5"/>
  <c r="AS25" i="5"/>
  <c r="AT24" i="5"/>
  <c r="AS24" i="5"/>
  <c r="AT23" i="5"/>
  <c r="AS23" i="5"/>
  <c r="AT22" i="5"/>
  <c r="AT21" i="5"/>
  <c r="AT18" i="5"/>
  <c r="AS18" i="5"/>
  <c r="AT13" i="5"/>
  <c r="AQ13" i="5"/>
  <c r="AR13" i="5"/>
  <c r="BB13" i="5" s="1"/>
  <c r="AQ14" i="5"/>
  <c r="AR14" i="5"/>
  <c r="BB14" i="5" s="1"/>
  <c r="AR17" i="5"/>
  <c r="BB17" i="5" s="1"/>
  <c r="AQ18" i="5"/>
  <c r="BA18" i="5" s="1"/>
  <c r="BC18" i="5" s="1"/>
  <c r="BE18" i="5" s="1"/>
  <c r="AR18" i="5"/>
  <c r="BB18" i="5" s="1"/>
  <c r="BD18" i="5" s="1"/>
  <c r="BF18" i="5" s="1"/>
  <c r="AQ19" i="5"/>
  <c r="BA19" i="5" s="1"/>
  <c r="AR19" i="5"/>
  <c r="BB19" i="5" s="1"/>
  <c r="AQ20" i="5"/>
  <c r="AR20" i="5"/>
  <c r="AQ21" i="5"/>
  <c r="BA21" i="5" s="1"/>
  <c r="AR21" i="5"/>
  <c r="BB21" i="5" s="1"/>
  <c r="AQ22" i="5"/>
  <c r="AR22" i="5"/>
  <c r="BB22" i="5" s="1"/>
  <c r="AQ23" i="5"/>
  <c r="BA23" i="5" s="1"/>
  <c r="AR23" i="5"/>
  <c r="BB23" i="5" s="1"/>
  <c r="AR24" i="5"/>
  <c r="BB24" i="5" s="1"/>
  <c r="AR25" i="5"/>
  <c r="BB25" i="5" s="1"/>
  <c r="AQ26" i="5"/>
  <c r="AR26" i="5"/>
  <c r="AQ27" i="5"/>
  <c r="BA27" i="5" s="1"/>
  <c r="BC27" i="5" s="1"/>
  <c r="BE27" i="5" s="1"/>
  <c r="AR27" i="5"/>
  <c r="AQ28" i="5"/>
  <c r="BA28" i="5" s="1"/>
  <c r="AR28" i="5"/>
  <c r="AQ29" i="5"/>
  <c r="AR29" i="5"/>
  <c r="AV29" i="5" s="1"/>
  <c r="AQ30" i="5"/>
  <c r="BA30" i="5" s="1"/>
  <c r="BB30" i="5"/>
  <c r="AQ31" i="5"/>
  <c r="BA31" i="5" s="1"/>
  <c r="AR31" i="5"/>
  <c r="BB31" i="5" s="1"/>
  <c r="AQ33" i="5"/>
  <c r="BA33" i="5" s="1"/>
  <c r="AR33" i="5"/>
  <c r="BB33" i="5" s="1"/>
  <c r="AQ34" i="5"/>
  <c r="BB34" i="5"/>
  <c r="AR12" i="5"/>
  <c r="AQ12" i="5"/>
  <c r="AC25" i="5"/>
  <c r="AQ25" i="5" s="1"/>
  <c r="BA25" i="5" s="1"/>
  <c r="AC24" i="5"/>
  <c r="AQ24" i="5" s="1"/>
  <c r="BA24" i="5" s="1"/>
  <c r="Y13" i="5"/>
  <c r="Z13" i="5"/>
  <c r="Z14" i="5"/>
  <c r="Z17" i="5"/>
  <c r="Y18" i="5"/>
  <c r="Z18" i="5"/>
  <c r="Z19" i="5"/>
  <c r="Z21" i="5"/>
  <c r="Z22" i="5"/>
  <c r="Y23" i="5"/>
  <c r="Z23" i="5"/>
  <c r="Y24" i="5"/>
  <c r="Y25" i="5"/>
  <c r="Z25" i="5"/>
  <c r="Y26" i="5"/>
  <c r="Z26" i="5"/>
  <c r="Y27" i="5"/>
  <c r="Z27" i="5"/>
  <c r="Y28" i="5"/>
  <c r="Z28" i="5"/>
  <c r="Y29" i="5"/>
  <c r="Z29" i="5"/>
  <c r="Y30" i="5"/>
  <c r="AA30" i="5" s="1"/>
  <c r="Y31" i="5"/>
  <c r="Z31" i="5"/>
  <c r="Y33" i="5"/>
  <c r="Z33" i="5"/>
  <c r="Z34" i="5"/>
  <c r="Z12" i="5"/>
  <c r="Y12" i="5"/>
  <c r="X13" i="5"/>
  <c r="X14" i="5"/>
  <c r="AW14" i="5" s="1"/>
  <c r="AY14" i="5" s="1"/>
  <c r="X15" i="5"/>
  <c r="X17" i="5"/>
  <c r="X18" i="5"/>
  <c r="X19" i="5"/>
  <c r="X21" i="5"/>
  <c r="X22" i="5"/>
  <c r="AW22" i="5" s="1"/>
  <c r="AY22" i="5" s="1"/>
  <c r="X23" i="5"/>
  <c r="X24" i="5"/>
  <c r="AB24" i="5" s="1"/>
  <c r="X25" i="5"/>
  <c r="X26" i="5"/>
  <c r="AW26" i="5" s="1"/>
  <c r="AY26" i="5" s="1"/>
  <c r="X27" i="5"/>
  <c r="X28" i="5"/>
  <c r="X29" i="5"/>
  <c r="X31" i="5"/>
  <c r="X33" i="5"/>
  <c r="X34" i="5"/>
  <c r="AW34" i="5" s="1"/>
  <c r="AY34" i="5" s="1"/>
  <c r="X12" i="5"/>
  <c r="AW12" i="5" s="1"/>
  <c r="AY12" i="5" s="1"/>
  <c r="W13" i="5"/>
  <c r="AA13" i="5" s="1"/>
  <c r="W14" i="5"/>
  <c r="W15" i="5"/>
  <c r="W17" i="5"/>
  <c r="AA17" i="5" s="1"/>
  <c r="W18" i="5"/>
  <c r="W19" i="5"/>
  <c r="AA19" i="5" s="1"/>
  <c r="W20" i="5"/>
  <c r="W21" i="5"/>
  <c r="AA21" i="5" s="1"/>
  <c r="W22" i="5"/>
  <c r="AX22" i="5" s="1"/>
  <c r="W23" i="5"/>
  <c r="AA23" i="5" s="1"/>
  <c r="W24" i="5"/>
  <c r="AA24" i="5" s="1"/>
  <c r="W31" i="5"/>
  <c r="AX31" i="5" s="1"/>
  <c r="W33" i="5"/>
  <c r="AA33" i="5" s="1"/>
  <c r="W34" i="5"/>
  <c r="AA34" i="5" s="1"/>
  <c r="W12" i="5"/>
  <c r="I25" i="5"/>
  <c r="W25" i="5" s="1"/>
  <c r="AA25" i="5" s="1"/>
  <c r="BC30" i="5"/>
  <c r="BE30" i="5" s="1"/>
  <c r="BC22" i="5"/>
  <c r="BE22" i="5" s="1"/>
  <c r="BC17" i="5"/>
  <c r="BE17" i="5" s="1"/>
  <c r="AU30" i="5" l="1"/>
  <c r="BA26" i="5"/>
  <c r="AU26" i="5"/>
  <c r="AU29" i="5"/>
  <c r="AU27" i="5"/>
  <c r="AU28" i="5"/>
  <c r="BB28" i="5"/>
  <c r="AV28" i="5"/>
  <c r="BB27" i="5"/>
  <c r="AV27" i="5"/>
  <c r="AX14" i="5"/>
  <c r="AA14" i="5"/>
  <c r="AA12" i="5"/>
  <c r="AB12" i="5"/>
  <c r="AB34" i="5"/>
  <c r="AB33" i="5"/>
  <c r="AB31" i="5"/>
  <c r="AA31" i="5"/>
  <c r="AB25" i="5"/>
  <c r="AB23" i="5"/>
  <c r="AB17" i="5"/>
  <c r="AB14" i="5"/>
  <c r="AB13" i="5"/>
  <c r="BD34" i="5"/>
  <c r="AB22" i="5"/>
  <c r="AB19" i="5"/>
  <c r="BA12" i="5"/>
  <c r="BC12" i="5" s="1"/>
  <c r="BE12" i="5" s="1"/>
  <c r="BB12" i="5"/>
  <c r="BD12" i="5" s="1"/>
  <c r="BF12" i="5" s="1"/>
  <c r="BA34" i="5"/>
  <c r="BC31" i="5"/>
  <c r="BE31" i="5" s="1"/>
  <c r="BA29" i="5"/>
  <c r="BC29" i="5" s="1"/>
  <c r="BE29" i="5" s="1"/>
  <c r="BC26" i="5"/>
  <c r="BE26" i="5" s="1"/>
  <c r="BC16" i="5"/>
  <c r="BE16" i="5" s="1"/>
  <c r="BA14" i="5"/>
  <c r="BC14" i="5" s="1"/>
  <c r="BE14" i="5" s="1"/>
  <c r="BA13" i="5"/>
  <c r="BC13" i="5" s="1"/>
  <c r="BE13" i="5" s="1"/>
  <c r="BC21" i="5"/>
  <c r="BE21" i="5" s="1"/>
  <c r="BD20" i="5"/>
  <c r="BF20" i="5" s="1"/>
  <c r="BF34" i="5"/>
  <c r="BB26" i="5"/>
  <c r="BD26" i="5" s="1"/>
  <c r="BF26" i="5" s="1"/>
  <c r="BB29" i="5"/>
  <c r="BD29" i="5" s="1"/>
  <c r="BF29" i="5" s="1"/>
  <c r="BD30" i="5"/>
  <c r="BF30" i="5" s="1"/>
  <c r="BD21" i="5"/>
  <c r="BF21" i="5" s="1"/>
  <c r="BD13" i="5"/>
  <c r="BF13" i="5" s="1"/>
  <c r="BD17" i="5"/>
  <c r="BF17" i="5" s="1"/>
  <c r="BD16" i="5"/>
  <c r="BF16" i="5" s="1"/>
  <c r="BD31" i="5"/>
  <c r="BF31" i="5" s="1"/>
  <c r="BD27" i="5"/>
  <c r="BF27" i="5" s="1"/>
  <c r="BD22" i="5"/>
  <c r="BF22" i="5" s="1"/>
  <c r="BD14" i="5"/>
  <c r="BF14" i="5" s="1"/>
  <c r="BD33" i="5"/>
  <c r="BF33" i="5" s="1"/>
  <c r="BD25" i="5"/>
  <c r="BF25" i="5" s="1"/>
  <c r="BD24" i="5"/>
  <c r="BF24" i="5" s="1"/>
  <c r="BD32" i="5"/>
  <c r="BF32" i="5" s="1"/>
  <c r="BD28" i="5"/>
  <c r="BF28" i="5" s="1"/>
  <c r="BD23" i="5"/>
  <c r="BF23" i="5" s="1"/>
  <c r="BD19" i="5"/>
  <c r="BF19" i="5" s="1"/>
  <c r="BD15" i="5"/>
  <c r="BF15" i="5" s="1"/>
  <c r="BC33" i="5"/>
  <c r="BE33" i="5" s="1"/>
  <c r="BC20" i="5"/>
  <c r="BE20" i="5" s="1"/>
  <c r="BC24" i="5"/>
  <c r="BE24" i="5" s="1"/>
  <c r="BC32" i="5"/>
  <c r="BE32" i="5" s="1"/>
  <c r="BC28" i="5"/>
  <c r="BE28" i="5" s="1"/>
  <c r="BC23" i="5"/>
  <c r="BE23" i="5" s="1"/>
  <c r="BC19" i="5"/>
  <c r="BE19" i="5" s="1"/>
  <c r="BC15" i="5"/>
  <c r="BE15" i="5" s="1"/>
  <c r="AX33" i="5"/>
  <c r="AW18" i="5"/>
  <c r="AY18" i="5" s="1"/>
  <c r="AX18" i="5"/>
  <c r="AW33" i="5"/>
  <c r="AY33" i="5" s="1"/>
  <c r="AW25" i="5"/>
  <c r="AY25" i="5" s="1"/>
  <c r="AX17" i="5"/>
  <c r="AX32" i="5"/>
  <c r="AX23" i="5"/>
  <c r="AX15" i="5"/>
  <c r="AW30" i="5"/>
  <c r="AY30" i="5" s="1"/>
  <c r="AW17" i="5"/>
  <c r="AY17" i="5" s="1"/>
  <c r="AW21" i="5"/>
  <c r="AY21" i="5" s="1"/>
  <c r="AX30" i="5"/>
  <c r="AX21" i="5"/>
  <c r="AX13" i="5"/>
  <c r="AW29" i="5"/>
  <c r="AY29" i="5" s="1"/>
  <c r="AW13" i="5"/>
  <c r="AY13" i="5" s="1"/>
  <c r="AX29" i="5"/>
  <c r="AW20" i="5"/>
  <c r="AY20" i="5" s="1"/>
  <c r="AW19" i="5"/>
  <c r="AY19" i="5" s="1"/>
  <c r="AX28" i="5"/>
  <c r="AX34" i="5"/>
  <c r="AX26" i="5"/>
  <c r="AW32" i="5"/>
  <c r="AY32" i="5" s="1"/>
  <c r="AW24" i="5"/>
  <c r="AY24" i="5" s="1"/>
  <c r="AW16" i="5"/>
  <c r="AY16" i="5" s="1"/>
  <c r="AW28" i="5"/>
  <c r="AY28" i="5" s="1"/>
  <c r="AX20" i="5"/>
  <c r="AW27" i="5"/>
  <c r="AY27" i="5" s="1"/>
  <c r="AX19" i="5"/>
  <c r="AX27" i="5"/>
  <c r="AX16" i="5"/>
  <c r="AW31" i="5"/>
  <c r="AY31" i="5" s="1"/>
  <c r="AW23" i="5"/>
  <c r="AY23" i="5" s="1"/>
  <c r="AW15" i="5"/>
  <c r="AY15" i="5" s="1"/>
  <c r="AX12" i="5"/>
  <c r="AX25" i="5"/>
  <c r="BC25" i="5"/>
  <c r="BE25" i="5" s="1"/>
  <c r="AX24" i="5"/>
  <c r="N13" i="3"/>
  <c r="L25" i="3"/>
  <c r="J25" i="3"/>
  <c r="H25" i="3"/>
  <c r="L24" i="3"/>
  <c r="BC34" i="5" l="1"/>
  <c r="BE34" i="5" s="1"/>
  <c r="S19" i="3"/>
  <c r="S16" i="3" l="1"/>
  <c r="S17" i="3"/>
  <c r="S18" i="3"/>
  <c r="S20" i="3"/>
  <c r="S21" i="3"/>
  <c r="S22" i="3"/>
  <c r="S23" i="3"/>
  <c r="S24" i="3"/>
  <c r="S25" i="3"/>
  <c r="S26" i="3"/>
  <c r="S27" i="3"/>
  <c r="S28" i="3"/>
  <c r="S29" i="3"/>
  <c r="S30" i="3"/>
  <c r="S31" i="3"/>
  <c r="S32" i="3"/>
  <c r="S33" i="3"/>
  <c r="S34" i="3"/>
  <c r="T20" i="3"/>
  <c r="T21" i="3"/>
  <c r="T22" i="3"/>
  <c r="T23" i="3"/>
  <c r="T24" i="3"/>
  <c r="T25" i="3"/>
  <c r="T26" i="3"/>
  <c r="T27" i="3"/>
  <c r="T28" i="3"/>
  <c r="T29" i="3"/>
  <c r="T30" i="3"/>
  <c r="T31" i="3"/>
  <c r="T32" i="3"/>
  <c r="T33" i="3"/>
  <c r="T34" i="3"/>
  <c r="T18" i="3"/>
  <c r="T19" i="3"/>
  <c r="T13" i="3"/>
  <c r="T15" i="3"/>
  <c r="T16" i="3"/>
  <c r="T17" i="3"/>
  <c r="T12" i="3"/>
  <c r="U34" i="3" l="1"/>
  <c r="W34" i="3" s="1"/>
  <c r="O34" i="3"/>
  <c r="Q34" i="3" s="1"/>
  <c r="N34" i="3"/>
  <c r="P34" i="3" s="1"/>
  <c r="V34" i="3"/>
  <c r="X34" i="3" s="1"/>
  <c r="N15" i="3" l="1"/>
  <c r="V14" i="3" l="1"/>
  <c r="X14" i="3" s="1"/>
  <c r="W14" i="3"/>
  <c r="O14" i="3"/>
  <c r="Q14" i="3" s="1"/>
  <c r="P14" i="3"/>
  <c r="U13" i="3"/>
  <c r="W13" i="3" s="1"/>
  <c r="V13" i="3"/>
  <c r="X13" i="3" s="1"/>
  <c r="U15" i="3"/>
  <c r="W15" i="3" s="1"/>
  <c r="V15" i="3"/>
  <c r="X15" i="3" s="1"/>
  <c r="U16" i="3"/>
  <c r="W16" i="3" s="1"/>
  <c r="V16" i="3"/>
  <c r="X16" i="3" s="1"/>
  <c r="U17" i="3"/>
  <c r="W17" i="3" s="1"/>
  <c r="V17" i="3"/>
  <c r="X17" i="3" s="1"/>
  <c r="U18" i="3"/>
  <c r="W18" i="3" s="1"/>
  <c r="V18" i="3"/>
  <c r="X18" i="3" s="1"/>
  <c r="U19" i="3"/>
  <c r="W19" i="3" s="1"/>
  <c r="V19" i="3"/>
  <c r="X19" i="3" s="1"/>
  <c r="U20" i="3"/>
  <c r="W20" i="3" s="1"/>
  <c r="V20" i="3"/>
  <c r="X20" i="3" s="1"/>
  <c r="U21" i="3"/>
  <c r="W21" i="3" s="1"/>
  <c r="V21" i="3"/>
  <c r="X21" i="3" s="1"/>
  <c r="U22" i="3"/>
  <c r="W22" i="3" s="1"/>
  <c r="V22" i="3"/>
  <c r="X22" i="3" s="1"/>
  <c r="U23" i="3"/>
  <c r="W23" i="3" s="1"/>
  <c r="V23" i="3"/>
  <c r="X23" i="3" s="1"/>
  <c r="U24" i="3"/>
  <c r="W24" i="3" s="1"/>
  <c r="V24" i="3"/>
  <c r="X24" i="3" s="1"/>
  <c r="U25" i="3"/>
  <c r="W25" i="3" s="1"/>
  <c r="V25" i="3"/>
  <c r="X25" i="3" s="1"/>
  <c r="U26" i="3"/>
  <c r="W26" i="3" s="1"/>
  <c r="V26" i="3"/>
  <c r="X26" i="3" s="1"/>
  <c r="U27" i="3"/>
  <c r="W27" i="3" s="1"/>
  <c r="V27" i="3"/>
  <c r="X27" i="3" s="1"/>
  <c r="U28" i="3"/>
  <c r="W28" i="3" s="1"/>
  <c r="V28" i="3"/>
  <c r="X28" i="3"/>
  <c r="U29" i="3"/>
  <c r="W29" i="3" s="1"/>
  <c r="V29" i="3"/>
  <c r="X29" i="3" s="1"/>
  <c r="U30" i="3"/>
  <c r="W30" i="3" s="1"/>
  <c r="V30" i="3"/>
  <c r="X30" i="3" s="1"/>
  <c r="U31" i="3"/>
  <c r="W31" i="3" s="1"/>
  <c r="V31" i="3"/>
  <c r="X31" i="3" s="1"/>
  <c r="U32" i="3"/>
  <c r="W32" i="3" s="1"/>
  <c r="V32" i="3"/>
  <c r="X32" i="3" s="1"/>
  <c r="U33" i="3"/>
  <c r="W33" i="3" s="1"/>
  <c r="V33" i="3"/>
  <c r="X33" i="3" s="1"/>
  <c r="P13" i="3"/>
  <c r="O13" i="3"/>
  <c r="Q13" i="3" s="1"/>
  <c r="P15" i="3"/>
  <c r="O15" i="3"/>
  <c r="Q15" i="3" s="1"/>
  <c r="N16" i="3"/>
  <c r="P16" i="3" s="1"/>
  <c r="O16" i="3"/>
  <c r="Q16" i="3" s="1"/>
  <c r="N17" i="3"/>
  <c r="P17" i="3" s="1"/>
  <c r="O17" i="3"/>
  <c r="Q17" i="3" s="1"/>
  <c r="N18" i="3"/>
  <c r="P18" i="3" s="1"/>
  <c r="O18" i="3"/>
  <c r="Q18" i="3" s="1"/>
  <c r="N19" i="3"/>
  <c r="P19" i="3" s="1"/>
  <c r="O19" i="3"/>
  <c r="Q19" i="3" s="1"/>
  <c r="N20" i="3"/>
  <c r="P20" i="3" s="1"/>
  <c r="O20" i="3"/>
  <c r="Q20" i="3" s="1"/>
  <c r="N21" i="3"/>
  <c r="P21" i="3" s="1"/>
  <c r="O21" i="3"/>
  <c r="Q21" i="3" s="1"/>
  <c r="N22" i="3"/>
  <c r="P22" i="3" s="1"/>
  <c r="O22" i="3"/>
  <c r="Q22" i="3" s="1"/>
  <c r="N23" i="3"/>
  <c r="P23" i="3" s="1"/>
  <c r="O23" i="3"/>
  <c r="Q23" i="3" s="1"/>
  <c r="N24" i="3"/>
  <c r="P24" i="3" s="1"/>
  <c r="O24" i="3"/>
  <c r="Q24" i="3" s="1"/>
  <c r="N25" i="3"/>
  <c r="P25" i="3" s="1"/>
  <c r="O25" i="3"/>
  <c r="Q25" i="3" s="1"/>
  <c r="N26" i="3"/>
  <c r="P26" i="3" s="1"/>
  <c r="O26" i="3"/>
  <c r="Q26" i="3" s="1"/>
  <c r="N27" i="3"/>
  <c r="P27" i="3" s="1"/>
  <c r="O27" i="3"/>
  <c r="Q27" i="3" s="1"/>
  <c r="N28" i="3"/>
  <c r="P28" i="3" s="1"/>
  <c r="O28" i="3"/>
  <c r="Q28" i="3" s="1"/>
  <c r="N29" i="3"/>
  <c r="P29" i="3" s="1"/>
  <c r="O29" i="3"/>
  <c r="Q29" i="3" s="1"/>
  <c r="N30" i="3"/>
  <c r="P30" i="3" s="1"/>
  <c r="O30" i="3"/>
  <c r="Q30" i="3" s="1"/>
  <c r="N31" i="3"/>
  <c r="P31" i="3" s="1"/>
  <c r="O31" i="3"/>
  <c r="Q31" i="3" s="1"/>
  <c r="N32" i="3"/>
  <c r="P32" i="3" s="1"/>
  <c r="O32" i="3"/>
  <c r="Q32" i="3" s="1"/>
  <c r="N33" i="3"/>
  <c r="P33" i="3" s="1"/>
  <c r="O33" i="3"/>
  <c r="Q33" i="3" s="1"/>
  <c r="V12" i="3" l="1"/>
  <c r="X12" i="3" s="1"/>
  <c r="U12" i="3"/>
  <c r="W12" i="3" s="1"/>
  <c r="O12" i="3"/>
  <c r="Q12" i="3" s="1"/>
  <c r="N12" i="3"/>
  <c r="P12"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Lenovo</author>
  </authors>
  <commentList>
    <comment ref="D19" authorId="0" shapeId="0" xr:uid="{CB5BD56F-3957-43A5-B1E2-6E2ABE49BE00}">
      <text>
        <r>
          <rPr>
            <b/>
            <sz val="9"/>
            <color indexed="81"/>
            <rFont val="Tahoma"/>
            <family val="2"/>
          </rPr>
          <t>OIS - ADM</t>
        </r>
      </text>
    </comment>
    <comment ref="D30" authorId="0" shapeId="0" xr:uid="{5F00FE9F-EBA6-46DC-9A29-53156D8612C5}">
      <text>
        <r>
          <rPr>
            <b/>
            <sz val="9"/>
            <color indexed="81"/>
            <rFont val="Tahoma"/>
            <family val="2"/>
          </rPr>
          <t>TH</t>
        </r>
      </text>
    </comment>
    <comment ref="I31" authorId="0" shapeId="0" xr:uid="{6D8F60CF-0CBC-48C1-A1FC-756F29E6EFEB}">
      <text>
        <r>
          <rPr>
            <b/>
            <sz val="9"/>
            <color indexed="81"/>
            <rFont val="Tahoma"/>
            <family val="2"/>
          </rPr>
          <t>Validar si solamente se incluye acueducto</t>
        </r>
      </text>
    </comment>
    <comment ref="I33" authorId="0" shapeId="0" xr:uid="{FB473FFA-1F2E-46CE-B627-201D2FCEF9C8}">
      <text>
        <r>
          <rPr>
            <b/>
            <sz val="9"/>
            <color indexed="81"/>
            <rFont val="Tahoma"/>
            <family val="2"/>
          </rPr>
          <t>se incluyen las 3 cuentas</t>
        </r>
      </text>
    </comment>
    <comment ref="M33" authorId="0" shapeId="0" xr:uid="{2E42CCE1-8BA1-4A4B-BDA2-4E01F832481B}">
      <text>
        <r>
          <rPr>
            <b/>
            <sz val="9"/>
            <color indexed="81"/>
            <rFont val="Tahoma"/>
            <family val="2"/>
          </rPr>
          <t>sobre las 3 cuentas</t>
        </r>
      </text>
    </comment>
    <comment ref="D34" authorId="0" shapeId="0" xr:uid="{3235E0C5-EDFA-498E-BB25-A52BCEE8D330}">
      <text>
        <r>
          <rPr>
            <b/>
            <sz val="9"/>
            <color indexed="81"/>
            <rFont val="Tahoma"/>
            <family val="2"/>
          </rPr>
          <t>presupuesto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Lenovo</author>
  </authors>
  <commentList>
    <comment ref="D19" authorId="0" shapeId="0" xr:uid="{707EA61F-242B-4BA8-A515-74623EA1494F}">
      <text>
        <r>
          <rPr>
            <b/>
            <sz val="9"/>
            <color indexed="81"/>
            <rFont val="Tahoma"/>
            <family val="2"/>
          </rPr>
          <t>OIS - ADM</t>
        </r>
      </text>
    </comment>
    <comment ref="J31" authorId="0" shapeId="0" xr:uid="{E31DDB69-7EB9-468E-8CD7-1F1AA7BFEBBB}">
      <text>
        <r>
          <rPr>
            <b/>
            <sz val="9"/>
            <color indexed="81"/>
            <rFont val="Tahoma"/>
            <family val="2"/>
          </rPr>
          <t>Validar si solamente se incluye acueducto</t>
        </r>
      </text>
    </comment>
    <comment ref="X31" authorId="0" shapeId="0" xr:uid="{38774002-EF36-4FA2-9739-1D89DF1955A2}">
      <text>
        <r>
          <rPr>
            <b/>
            <sz val="9"/>
            <color indexed="81"/>
            <rFont val="Tahoma"/>
            <family val="2"/>
          </rPr>
          <t>Validar si solamente se incluye acueducto</t>
        </r>
      </text>
    </comment>
    <comment ref="J33" authorId="0" shapeId="0" xr:uid="{164EAE88-11CC-417D-BC2A-C262A5A24009}">
      <text>
        <r>
          <rPr>
            <b/>
            <sz val="9"/>
            <color indexed="81"/>
            <rFont val="Tahoma"/>
            <family val="2"/>
          </rPr>
          <t>se incluyen las 3 cuentas</t>
        </r>
      </text>
    </comment>
    <comment ref="X33" authorId="0" shapeId="0" xr:uid="{4ACE730A-0F03-442B-89B7-9C638FF8B9B7}">
      <text>
        <r>
          <rPr>
            <b/>
            <sz val="9"/>
            <color indexed="81"/>
            <rFont val="Tahoma"/>
            <family val="2"/>
          </rPr>
          <t>se incluyen las 3 cuentas</t>
        </r>
      </text>
    </comment>
    <comment ref="AR33" authorId="0" shapeId="0" xr:uid="{386494BA-0380-4158-9612-FB1533AB1F7F}">
      <text>
        <r>
          <rPr>
            <b/>
            <sz val="9"/>
            <color indexed="81"/>
            <rFont val="Tahoma"/>
            <family val="2"/>
          </rPr>
          <t>sobre las 3 cuentas</t>
        </r>
      </text>
    </comment>
    <comment ref="D34" authorId="0" shapeId="0" xr:uid="{476423EA-55B9-4236-9448-23A02F641F82}">
      <text>
        <r>
          <rPr>
            <b/>
            <sz val="9"/>
            <color indexed="81"/>
            <rFont val="Tahoma"/>
            <family val="2"/>
          </rPr>
          <t>presupuesto</t>
        </r>
      </text>
    </comment>
  </commentList>
</comments>
</file>

<file path=xl/sharedStrings.xml><?xml version="1.0" encoding="utf-8"?>
<sst xmlns="http://schemas.openxmlformats.org/spreadsheetml/2006/main" count="808" uniqueCount="261">
  <si>
    <t>SECTOR</t>
  </si>
  <si>
    <t>Columna1</t>
  </si>
  <si>
    <t>Ambiente </t>
  </si>
  <si>
    <t>Administrativo</t>
  </si>
  <si>
    <t>Gestión_pública </t>
  </si>
  <si>
    <t>Gobierno</t>
  </si>
  <si>
    <t>Hacienda</t>
  </si>
  <si>
    <t>Planeación </t>
  </si>
  <si>
    <t>Desarrollo_Económico_Indus</t>
  </si>
  <si>
    <t>Educación</t>
  </si>
  <si>
    <t>Salud</t>
  </si>
  <si>
    <t>Integración_Social</t>
  </si>
  <si>
    <t>Cultura_Recreación_Deporte</t>
  </si>
  <si>
    <t>Ambiente</t>
  </si>
  <si>
    <t>Movilidad</t>
  </si>
  <si>
    <t>Hábitat</t>
  </si>
  <si>
    <t>Mujeres</t>
  </si>
  <si>
    <t>Seguridad_Convivencia_Justicia</t>
  </si>
  <si>
    <t>Gestión_Jurídica</t>
  </si>
  <si>
    <t>Otras_entidades</t>
  </si>
  <si>
    <t>Cultura, Recreación y Deporte </t>
  </si>
  <si>
    <t>1. Secretaría General de la Alcaldía de Bogotá</t>
  </si>
  <si>
    <t>1. Secretaría Distrital de Gobierno</t>
  </si>
  <si>
    <t>1. Secretaría Distrital de Hacienda</t>
  </si>
  <si>
    <t>1. Secretaría Distrital de Planeación</t>
  </si>
  <si>
    <t>1. Secretaría Distrital de Desarrollo Económico</t>
  </si>
  <si>
    <t>1.  Secretaría de Educación del Distrito</t>
  </si>
  <si>
    <t>1. Secretaría Distrital de Salud de Bogotá</t>
  </si>
  <si>
    <t>1. Secretaría Social</t>
  </si>
  <si>
    <t>1. Secretaría de Cultura, Recreación y Deporte</t>
  </si>
  <si>
    <t>1. Secretaría Distrital de Ambiente</t>
  </si>
  <si>
    <t>1. Secretaría Distrital de Movilidad</t>
  </si>
  <si>
    <t>1. Secretaría Distrital del Hábitat</t>
  </si>
  <si>
    <t>1. Secretaría Distrital de la Mujer </t>
  </si>
  <si>
    <t>1. Secretaría Distrital de Seguridad, Convivencia y Justicia </t>
  </si>
  <si>
    <t>1. Secretaría Jurídica Distrital </t>
  </si>
  <si>
    <t>1. Concejo de Bogotá</t>
  </si>
  <si>
    <t>Desarrollo Económico Industria y Turismo </t>
  </si>
  <si>
    <t>4. Departamento Administrativo del Servicio Civil Distrital</t>
  </si>
  <si>
    <t>2. Departamento Administrativo del Espacio Público, Dadep</t>
  </si>
  <si>
    <t>2. Fondo de Prestaciones Económicas, Cesantías y Pensiones de Bogotá, Foncep</t>
  </si>
  <si>
    <t>2. Instituto Popular para la Economía Social</t>
  </si>
  <si>
    <t>2. Instituto para la Investigación Educativa y el Desarrollo Pedagógico</t>
  </si>
  <si>
    <t>2. Fondo Financiero Distrital de Salud</t>
  </si>
  <si>
    <t>2. Instituto Distrital para la Protección de la Niñez y la Juventud</t>
  </si>
  <si>
    <t>2. Instituto Distrital de Recreación y Deporte</t>
  </si>
  <si>
    <t>2. Jardín Botánico de Bogotá</t>
  </si>
  <si>
    <t>2. Unidad Administrativa Especial De Rehabilitacion Y Mantenimiento Vial</t>
  </si>
  <si>
    <t>2. Unidad Administrativa Especial de Servicios Públicos</t>
  </si>
  <si>
    <t>2. Unidad Administrativa Especial Cuerpo Oficial de Bomberos de Bogotá</t>
  </si>
  <si>
    <t>2. Personería de Bogotá</t>
  </si>
  <si>
    <t>Educación </t>
  </si>
  <si>
    <t>3. Instituto Distrital de la Participación y Acción Comunal, IDPAC</t>
  </si>
  <si>
    <t>3. Unidad Administrativa Especial de Catastro</t>
  </si>
  <si>
    <t>3. Instituto Distrital de Turismo</t>
  </si>
  <si>
    <t>3. Universidad Distrital Francisco José de Caldas</t>
  </si>
  <si>
    <t>3. Subred Integrada de Servicios de Salud Norte E.S.E.</t>
  </si>
  <si>
    <t>3. Orquesta Filarmonica de Bogotá</t>
  </si>
  <si>
    <t>3. Instituto Distrital de Gestión de Riesgos y Cambio Climático</t>
  </si>
  <si>
    <t>3. Instituto de Desarrollo Urbano</t>
  </si>
  <si>
    <t>3. Caja de Vivienda Popular</t>
  </si>
  <si>
    <t>3. Veeduría Distrital de Bogotá</t>
  </si>
  <si>
    <t>Gestión Jurídica</t>
  </si>
  <si>
    <t>4. Lotería de Bogotá</t>
  </si>
  <si>
    <t>4. Corporación para el Desarrollo y la Productividad - Bogotá Región</t>
  </si>
  <si>
    <t>4. Subred Integrada de Servicios de Salud Centro Oriente E.S.E.</t>
  </si>
  <si>
    <t>4. Instituto Distrital de Patrimonio Cultural</t>
  </si>
  <si>
    <t>4. Instituto Distrital de Protección y Bienestar Animal IDPYBA</t>
  </si>
  <si>
    <t>4. Transmilenio</t>
  </si>
  <si>
    <t>4. Empresa de Renovación y Desarrollo Urbano de Bogotá</t>
  </si>
  <si>
    <t>Gestión pública </t>
  </si>
  <si>
    <t>5. Subred Integrada de Servicios de Salud Sur E.S.E</t>
  </si>
  <si>
    <t>5. Fundación Gilberto Alzate Avendaño</t>
  </si>
  <si>
    <t>5. Empresa Metro de Bogotá </t>
  </si>
  <si>
    <t>5.  Empresa de Acueducto y Alcantarillado de Bogotá</t>
  </si>
  <si>
    <t>6. Capital Salud EPS-S SAS </t>
  </si>
  <si>
    <t>6. Instituto Distrital de las Artes</t>
  </si>
  <si>
    <t>6. Terminal de Transportes de Bogotá</t>
  </si>
  <si>
    <t>6. Grupo Energía de Bogotá</t>
  </si>
  <si>
    <t>Hábitat </t>
  </si>
  <si>
    <t>7. Instituto Distrital de Ciencia, Biotecnología e Innovación en Salud</t>
  </si>
  <si>
    <t>7. Canal Capital</t>
  </si>
  <si>
    <t>7.  Empresa de Telecomunicaciones de Bogotá</t>
  </si>
  <si>
    <t>Hacienda </t>
  </si>
  <si>
    <t>Integración Social</t>
  </si>
  <si>
    <t>DESTINATARIO</t>
  </si>
  <si>
    <t>Concejo de Bogotá - publicación en la página web de la entidad</t>
  </si>
  <si>
    <t>Secretaría de Hacienda</t>
  </si>
  <si>
    <t>Seguridad, Convivencia y Justicia </t>
  </si>
  <si>
    <t>Otras entidades presentes en la ciudad </t>
  </si>
  <si>
    <t>FECHA MAXIMA DE REPORTE</t>
  </si>
  <si>
    <t>15 días hábiles de julio</t>
  </si>
  <si>
    <t>Otros</t>
  </si>
  <si>
    <t>mediados de octubre (según fecha de solicitud de la SDH)</t>
  </si>
  <si>
    <t>15 días hábiles de enero</t>
  </si>
  <si>
    <t>VIGENCIA</t>
  </si>
  <si>
    <t>FECHA DE REPORTE</t>
  </si>
  <si>
    <t>PRIORIZADO?</t>
  </si>
  <si>
    <t>1. Enero a junio</t>
  </si>
  <si>
    <t>SI</t>
  </si>
  <si>
    <t>2. Enero a septiembre (anteproyecto de presupuesto)</t>
  </si>
  <si>
    <t>NO</t>
  </si>
  <si>
    <t>3. Enero a diciembre</t>
  </si>
  <si>
    <t>REGISTRO RESULTADOS PLAN DE AUSTERIDAD DEL GASTO PÚBLICO</t>
  </si>
  <si>
    <t>SECTOR ADMINISTRATIVO</t>
  </si>
  <si>
    <t>ENTIDAD</t>
  </si>
  <si>
    <t>OTROS SECTORES</t>
  </si>
  <si>
    <t>OTRAS ENTIDADES</t>
  </si>
  <si>
    <t>VIGENCIA DEL REPORTE</t>
  </si>
  <si>
    <t xml:space="preserve">PERIODO A REPORTAR </t>
  </si>
  <si>
    <t>Nota:  Los valores deben ser registrados en pesos</t>
  </si>
  <si>
    <t>FORMULACIÓN</t>
  </si>
  <si>
    <t>SEGUIMIENTO</t>
  </si>
  <si>
    <t>GASTOS CONTEMPLADOS EN EL DECRETO 492 DE 2019</t>
  </si>
  <si>
    <t>COMPONENTES</t>
  </si>
  <si>
    <t>UNIDAD DE MEDIDA</t>
  </si>
  <si>
    <t>¿EL GASTO / COMPONENTE SE PRIORIZA COMO GASTO ELEGIBLE PARA LA VIGENCIA?</t>
  </si>
  <si>
    <t>META
(EN % DE REDUCCIÓN DE RECURSOS)</t>
  </si>
  <si>
    <t>META
(EN % DE REDUCCIÓN DE LA UNIDAD DE MEDIDA)</t>
  </si>
  <si>
    <t>LINEA BASE DEL 1 DE ENERO AL 30 DE JUNIO</t>
  </si>
  <si>
    <t>LINEA BASE DEL 1 DE ENERO AL 31 DE DICIEMBRE</t>
  </si>
  <si>
    <t>SEGUIMIENTO DEL 1 DE ENERO AL 30 DE JUNIO</t>
  </si>
  <si>
    <t>SEGUIMIENTO DEL 1 DE ENERO AL 31 DE DICIEMBRE</t>
  </si>
  <si>
    <t>CANTIDAD UNIDAD DE MEDIDA</t>
  </si>
  <si>
    <t>GIROS</t>
  </si>
  <si>
    <t>Ejecución</t>
  </si>
  <si>
    <t>CONSUMO EN UNIDAD DE MEDIDA</t>
  </si>
  <si>
    <t>CONSUMO EN GIROS</t>
  </si>
  <si>
    <t>INDICADOR DE AUSTERIDAD 
(1-(total consumo unidad de medida en el periodo/total consumo unidad de medida del mismo periodo de año anterior))</t>
  </si>
  <si>
    <t>INDICADOR DE AUSTERIDAD 
(1-(total giros del periodo/total giros del mismo periodo de año anterior))</t>
  </si>
  <si>
    <t>INDICADOR DE CUMPLIMIENTO EN UNIDAD DE MEDIDA
(INDICADOR DE AUSTERIDAD/META)</t>
  </si>
  <si>
    <t>INDICADOR DE CUMPLIMIENTO EN GIROS
(INDICADOR DE AUSTERIDAD/META)</t>
  </si>
  <si>
    <t>OBSERVACIONES
(comentarios que aclaren los resultados)</t>
  </si>
  <si>
    <t>Contratos de prestación de servicios y administración de personal FUNCIONAMIENTO</t>
  </si>
  <si>
    <t>Contratos de prestación de servicios profesionales y de apoyo a la gestión</t>
  </si>
  <si>
    <t>Número de personas contratadas (Sin incluir Cesiones).</t>
  </si>
  <si>
    <t>N/A</t>
  </si>
  <si>
    <t>Se indica que, el Fondo de Prestaciones Económicas Cesantías y Pensiones (FONCEP), en concordancia con las restricciones que impuso la entrada en vigencia de la ley de garantías y de conformidad con la necesidad del servicio de cada una de las áreas de la entidad realizó la contratación de personas naturales para la prestación de servicios profesionales y de apoyo a la gestión antes del 29 de enero de 2022. </t>
  </si>
  <si>
    <t>Se incluye la información del primer semestre de 2022</t>
  </si>
  <si>
    <t>Horas extras, dominicales y festivos</t>
  </si>
  <si>
    <t>Horas extras diurnas, nocturnas, dominicales y festivas</t>
  </si>
  <si>
    <t>Número de horas liquidadas y pagadas.</t>
  </si>
  <si>
    <t>Conforme a la Resolución de Gerencia No. 306 del 29 de noviembre de 2002 de FAVIDI, hoy FONCEP, en el Artículo Segundo se reconoce y paga Horas Extras al Nivel Asistencial.
El Área de Talento Humano de acuerdo a la normatividad vigente, valida que el valor de dichas horas extras no supere el 50% de la Asignación básica.
Se evidencia que hubo una disminución importante con relación al valor reportado de Horas extras para la vigencia 2021, lo cual se logró gracias a las metas de austeridad propuestas para la vigencia 2022, donde entre otros, se autorizan Horas Extras de ser estrictamente necesario, y por necesidades del servicio.</t>
  </si>
  <si>
    <t>Contratos de prestación de servicios y administración de personal INVERSIÓN*</t>
  </si>
  <si>
    <t xml:space="preserve">Por ley de garantías fue necesario gestionar toda la contratación directa con personas naturales a inicios de la vigencia, por eso se evidencia diferencia entre el primer semestre de 2021 versus primer semestre de 2022. </t>
  </si>
  <si>
    <t>Se observa un incremento frente a la vigencia anterior dado que algunos contratos en el 2022 fueron planeados hasta el mes de agosto y se requerian prorrogar hasta diciembre, pero al superar el 50% del plazo inicial, fue necesario estructurar nuevos contratos.</t>
  </si>
  <si>
    <t>Viáticos y Gastos de Viaje</t>
  </si>
  <si>
    <t>Viáticos y gastos de viaje</t>
  </si>
  <si>
    <t>Tiquetes</t>
  </si>
  <si>
    <t>Cantidad de Tiquetes expedidos y utilizados.</t>
  </si>
  <si>
    <r>
      <t>Teniendo en cuenta la situación de</t>
    </r>
    <r>
      <rPr>
        <b/>
        <i/>
        <sz val="11"/>
        <color theme="1"/>
        <rFont val="Calibri"/>
        <family val="2"/>
        <scheme val="minor"/>
      </rPr>
      <t xml:space="preserve"> Emergencia Sanitaria </t>
    </r>
    <r>
      <rPr>
        <sz val="11"/>
        <color theme="1"/>
        <rFont val="Calibri"/>
        <family val="2"/>
        <scheme val="minor"/>
      </rPr>
      <t>por la que está atravesando el país, las entidades se han visto en la obligación de utilizar otros mecanismos de comunicación diferentes a la presencial, es así como se implementó la modalidad de reuniones virtuales, primero con el fin mitigar el riesgo de contagio y segundo facilitar las diligencias de tipo judicial, las cuales son las que principalmente generan el pago de gastos de viajes y viáticos.</t>
    </r>
  </si>
  <si>
    <t>Durante el primer semestre de 2022, no se efectuó avances en esta actividad</t>
  </si>
  <si>
    <t>Gastos de viajes y viáticos</t>
  </si>
  <si>
    <t>No Aplica</t>
  </si>
  <si>
    <t>Administración de Servicios</t>
  </si>
  <si>
    <t>Telefonía celular</t>
  </si>
  <si>
    <t xml:space="preserve">Planes de telefonía móvil </t>
  </si>
  <si>
    <t>Número de líneas activas.</t>
  </si>
  <si>
    <t xml:space="preserve">Se logra un ahorro en el valor pagado por telefonía móvil, a pesar de contar con una línea adicional con respecto al año anterior, esto en razón a los esfuerzos adelantados por la Entidad ante el operador de telefonía móvil, a efectos de obtener mejores tarifas que nos permitan mayor eficiencia en el gasto público contando con los mismos beneficios otorgados previamente a la Entidad, de esta manera se logró un descuento en el valor mensual facturado. </t>
  </si>
  <si>
    <t>Se incluye el consumo en unidad de media y en giros del primer semestre de 2022, el cual muestra un ahorro, sin embargo está pendiente el cargue del semestre dos de 2022 .</t>
  </si>
  <si>
    <t>Equipos Celular</t>
  </si>
  <si>
    <t>Número de Equipos Adquiridos.</t>
  </si>
  <si>
    <t>La Entidad para la vigencia 2021 y 2022 no cuenta con equipos de telefonía celular ni los adquirio, motivo por el cual el resultado de los indicadores es 0%, lo que significa un mantenimiento en este gasto.</t>
  </si>
  <si>
    <t>Telefonía fija</t>
  </si>
  <si>
    <t>Líneas de telefonía fija</t>
  </si>
  <si>
    <t>Se logra un ahorro en telefonía fija con respecto a la vigencia anterior, este ahorro depende de la variación mensual en la demanda de los servicios principalmente asociados al de consumo fijo a ETB móvil, cobro por el servicio de LDN - Larga distancia Nacional y cobro reveritido. Adicionalmente la Entidad cuenta con el número mínimo de líneas telefonicas para atender las necesidad de atención al ciudadano especialmente pensionados, usuarios afiliados de cesantías y usuarios en general.</t>
  </si>
  <si>
    <t>Vehículos oficiales</t>
  </si>
  <si>
    <t>Servicio contratado de alquiler de vehículos</t>
  </si>
  <si>
    <t>Se mantiene o su resultado es 0%, dado que la Entidad cuenta con un parque automotor compuesto por tres vehículos, motivo por el cual no requiere el servicio de alquiler de vehículos.</t>
  </si>
  <si>
    <t>Parque automotor</t>
  </si>
  <si>
    <t>Número de vehículos que componen el parque automotor.</t>
  </si>
  <si>
    <t>Se mantiene o su resultado es 0%, dado que la Entidad entre la vigencia 2021 y 2022 no adquirió vehículos automotores adicionales a los que ya tiene el parque automotor.</t>
  </si>
  <si>
    <t>Mantenimiento preventivo de vehículos</t>
  </si>
  <si>
    <r>
      <t xml:space="preserve">Se logra un ahorro en el valor pagado para el servicio de mantenimiento </t>
    </r>
    <r>
      <rPr>
        <b/>
        <sz val="11"/>
        <color theme="1"/>
        <rFont val="Calibri"/>
        <family val="2"/>
        <scheme val="minor"/>
      </rPr>
      <t>preventivo y correctivo</t>
    </r>
    <r>
      <rPr>
        <sz val="11"/>
        <color theme="1"/>
        <rFont val="Calibri"/>
        <family val="2"/>
        <scheme val="minor"/>
      </rPr>
      <t xml:space="preserve"> entre la vigencia 2021 y 2022, situación que obedece a las siguientes razones: una menor demanda de los vehículos en la vigencia 2022, el adecuado, continuidad del desarrollo de las labores en casa, oportuno mantenimiento y la sensibilización a los conductores en ecoconducción.</t>
    </r>
  </si>
  <si>
    <t>Combustible</t>
  </si>
  <si>
    <t xml:space="preserve">Número de Galones de Combustible consumidos. </t>
  </si>
  <si>
    <t>Se logra un ahorro en el valor pagado para el servicio de combustible entre la vigencia 2021 y 2022, siendo la razón principal de este resultado una menor demanda de los vehículos ocasionada por efecto de la pandemia, la continuidad de la modalidad de trabajo en casa en esta vigencia y la reducción de reuniones presenciales de los directivos de la Entidad. Adicionalmente, a pesar de que el valor unitario por galón va en aumento, se observa que el número de galones consumidos es menor que en el 2021.</t>
  </si>
  <si>
    <t>Fotocopiado, multicopiado e impresión</t>
  </si>
  <si>
    <t xml:space="preserve">Impresión </t>
  </si>
  <si>
    <t>Número de folios impresos.</t>
  </si>
  <si>
    <t xml:space="preserve">Se presenta un aumento en el gasto de impresión, debido al incremento en la cantidad de solicitudes dadas por la Entidad de manera externa, la conformación de expedientes físicos de la vigencia 2021 para atender requerimientos, el incremento en el valor unitario del folio por la inflación y las solicitud de algunas Entidades para entregar todos los documentos externos en formato físico.  </t>
  </si>
  <si>
    <t>Fotocopiado</t>
  </si>
  <si>
    <t xml:space="preserve">Número de fotocopias tomadas. </t>
  </si>
  <si>
    <t>Se presenta un aumento en el número de folios y como consecuencia en el valor pagado de fotocopiado, esto se debe al incremento en la cantidad de solicitudes internas y externas recibidas por la Entidad y al incremento en el valor unitario del folio para la vigencia 2022.</t>
  </si>
  <si>
    <t>Edición, impresión, reproducción, publicación de avisos (publicidad)</t>
  </si>
  <si>
    <t>Edición, impresión, reproducción o publicación de avisos, informes, folletos o textos institucionales, piezas de comunicación, tales como avisos, folletos, cuadernillos, entre otros</t>
  </si>
  <si>
    <t>La Oficina de Comunicaciones y Servicio al Ciudadano de la Entidad no ha suscrito contratos o incurrido en gastos relacionados con el rubro Edición, impresión, reproducción, publicación de avisos.</t>
  </si>
  <si>
    <t>Contratos de publicidad y/o propaganda personalizada (agendas, almanaques, libretas, pocillos, vasos, esferos, regalos corporativos, souvenir o recuerdos</t>
  </si>
  <si>
    <t>Suscripciones (periódicos y revistas, publicaciones y bases de datos)</t>
  </si>
  <si>
    <t>Suscripción física</t>
  </si>
  <si>
    <t xml:space="preserve">Cantidad de suscripciones contratadas en la vigencia. </t>
  </si>
  <si>
    <t>Durante el periodo de análisis, la Oficina de Comunicaciones y Servicio al Ciudadano de la Entidad, no ha realizado suscripciones a periódicos y revistas.</t>
  </si>
  <si>
    <t>Suscripción electrónica</t>
  </si>
  <si>
    <t>Eventos y conmemoraciones</t>
  </si>
  <si>
    <t xml:space="preserve">Actividades definidas en los planes y programas de bienestar e incentivos para servidores públicos o actos protocolarios que deben atenderse misionalmente. </t>
  </si>
  <si>
    <t xml:space="preserve">Cantidad de Actividades y/o eventos realizados. </t>
  </si>
  <si>
    <t>Durante el periodo de análisis, la Oficina de Comunicaciones y Servicio al Ciudadano de la Entidad, no ha realizado actividades de bienestar ni  actos protocolarios desde el área misional</t>
  </si>
  <si>
    <t>Durante el periodo de análisis no se han realizado actividades de bienestar ni  actos protocolarios desde el área misional</t>
  </si>
  <si>
    <t>Control del Consumo de los Recursos Naturales y Sostenibilidad Ambiental</t>
  </si>
  <si>
    <t>Servicios públicos</t>
  </si>
  <si>
    <t>Agua</t>
  </si>
  <si>
    <t>Metros Cubicos facturados en el periodo</t>
  </si>
  <si>
    <r>
      <t xml:space="preserve">Se presenta un aumento en  el servicio de acueducto y aseo (acueducto, alcantarillado , aseo y otros cobros), tanto en el número de metros cúbicos como en el valor pagado, este incremento se debe a que durante el primer semestre de 2022, se ha registrado un mayor número de visitas de parte de los servidores públicos de la Entidad y de los clientes externos (Servicio al ciudadano y contratistas), así mismo el desarrollo de proyectos de manera física en la sede de archivo de la Entidad. 
</t>
    </r>
    <r>
      <rPr>
        <b/>
        <sz val="11"/>
        <color theme="1"/>
        <rFont val="Calibri"/>
        <family val="2"/>
        <scheme val="minor"/>
      </rPr>
      <t>Nota:</t>
    </r>
    <r>
      <rPr>
        <sz val="11"/>
        <color theme="1"/>
        <rFont val="Calibri"/>
        <family val="2"/>
        <scheme val="minor"/>
      </rPr>
      <t xml:space="preserve"> la información reportada corresponde a las dos sedes de la Entidad, la sede principal y la sede de álamos de la siguiente manera: para la primera se tiene en cuenta un coeficiente de ocupación del 25,11% sobre el valor total de la cuenta de la torre A y B, y para la segunda el coeficiente es del 100%, cuyo valor total corresponde solamente a FONCEP.</t>
    </r>
  </si>
  <si>
    <t xml:space="preserve">Gas </t>
  </si>
  <si>
    <t>Se mantiene o su resultado es 0%, dado que la Entidad en sus sedes no cuenta con gas natural.</t>
  </si>
  <si>
    <t>Energía</t>
  </si>
  <si>
    <t xml:space="preserve">Kilovatios por hora facturados en el periodo. </t>
  </si>
  <si>
    <r>
      <t xml:space="preserve">Se presenta un aumento en el servicio de energía, tanto en el número de kwh consumidos como en el valor pagado, este incremento se debe a un mayor número de visitas de personas y servidores a la Entidad, encendido permanente de computadores y equipos tecnológicos las 24 horas del día y factores exógenos que contribuyen con este incremento, como: pandemia, trabajo en casa, regreso escalonado, alza tarifaria en el costo unitario del kwh para la presente vigencia.
</t>
    </r>
    <r>
      <rPr>
        <b/>
        <sz val="11"/>
        <color theme="1"/>
        <rFont val="Calibri"/>
        <family val="2"/>
        <scheme val="minor"/>
      </rPr>
      <t>Nota:</t>
    </r>
    <r>
      <rPr>
        <sz val="11"/>
        <color theme="1"/>
        <rFont val="Calibri"/>
        <family val="2"/>
        <scheme val="minor"/>
      </rPr>
      <t xml:space="preserve"> la información reportada corresponde a la sede principal de la Entidad (torre a y torre b) cuyas cuentas son independientes y pagadas por FONCEP, para la cuenta de la sede de álamos esta es pagada dentro del canon de arrendamiento.</t>
    </r>
  </si>
  <si>
    <t>Presupuesto</t>
  </si>
  <si>
    <t>Cajas menores</t>
  </si>
  <si>
    <t>Requerimientos de caja menor</t>
  </si>
  <si>
    <t>Cantidad de solicitudes</t>
  </si>
  <si>
    <t>Durante el periodo evaluado, se gestionaron tres requerimientos equivalentes a un gasto de $316.000 de caja menor, impactando positivamente la meta establecida como austeridad, teniendo en cuenta que con respecto al año anterior hubo la misma cantidad de requerimientos, pero por mayor valor el gasto, evidenciándose una reducción de giros en un 58%.   
Sin embargo es importante aclarar que los gastos de la caja menor son gastos urgentes, imprescindibles e inaplazables por lo cual su ejecución depende de las necesidades que se presenten.</t>
  </si>
  <si>
    <t xml:space="preserve">* Nota: Esta informacion de Inversion solo sera remitida a la Secretaria Distrital de Hacienda, para analisis interno de la DDP y, conforme a la Circular, no hace parte integral del informe de austeridad. </t>
  </si>
  <si>
    <t>RESPONSABLE</t>
  </si>
  <si>
    <t>I SEMESTRE VIGENCIA 2021</t>
  </si>
  <si>
    <t>II SEMESTRE VIGENCIA 2021</t>
  </si>
  <si>
    <t>LINEA BASE DEL 1 DE JULIO AL 31 DE DICIEMRE</t>
  </si>
  <si>
    <t>I SEMESTRE VIGENCIA 2022</t>
  </si>
  <si>
    <t>II SEMESTRE VIGENCIA 2022</t>
  </si>
  <si>
    <t>Ejecución 2022</t>
  </si>
  <si>
    <t>ENERO - JUNIO</t>
  </si>
  <si>
    <t>JULIO</t>
  </si>
  <si>
    <t>AGOSTO</t>
  </si>
  <si>
    <t>SEPTIEMBRE</t>
  </si>
  <si>
    <t>OCTUBRE</t>
  </si>
  <si>
    <t>NOVIEMBRE</t>
  </si>
  <si>
    <t>DICIEMBRE</t>
  </si>
  <si>
    <t>EJECUCIÓN DEL 1 DE ENERO AL 3O DE JUNIO DE 2022</t>
  </si>
  <si>
    <t>EJECUCIÓN DEL 1 DE JULIO AL 31 DE DICIEMRE DE 2022</t>
  </si>
  <si>
    <t>EJECUCIÓN DEL 1 DE  ENERO AL 31 DE DICIEMRE DE 2022</t>
  </si>
  <si>
    <t>UNIDAD DE MEDIDA
Enero a junio de 2021</t>
  </si>
  <si>
    <t>GIROS
Enero a junio de 2021</t>
  </si>
  <si>
    <t>UNIDAD DE MEDIDA
Enero a junio de 2022</t>
  </si>
  <si>
    <t>GIROS
Enero a junio de 2022</t>
  </si>
  <si>
    <t>CONSUMO EN UNIDAD DE MEDIDA
2022</t>
  </si>
  <si>
    <t>CONSUMO EN GIROS 2022</t>
  </si>
  <si>
    <t>CANTIDAD UNIDAD DE MEDIDA 2022</t>
  </si>
  <si>
    <t>GIROS 2022</t>
  </si>
  <si>
    <t>OBSERVACIONES I SEMESTRE
(comentarios que aclaren los resultados)</t>
  </si>
  <si>
    <t>OAJ</t>
  </si>
  <si>
    <t>Se incluye la información del segundo semestre de 2022. De igual manera se indica que debido a la entrada en vigencia de la Ley de garantias, se realizó de conformidad con las Necesidades de la entidad la contratación de prestación de servicios y administración de personal de Funcionamiento, se puede evidenciar una disminucion en la contratacion frente a lo reportado en el primer semestre y aun en la vigencia anterior.</t>
  </si>
  <si>
    <t>TH</t>
  </si>
  <si>
    <t xml:space="preserve">El Área de Talento Humano de acuerdo a la normatividad vigente, valida que el valor de dichas horas extras no supere el 50% de la Asignación básica.
Conforme a la Resolución de Gerencia No. 306 del 29 de noviembre de 2002 de FAVIDI, hoy FONCEP, en el Artículo Segundo se reconoce y paga Horas Extras al Nivel Asistencial.
Con relación a la vigencia 2021 se evidencia una disminución significativa, gracias a las directrices o metas de austeridad programadas para la vigencia 2022, dado que solo se autorizan Horas Extras de ser estrictamente necesario, y por necesidades del servicio.
</t>
  </si>
  <si>
    <t>Por ley de garantías fue necesario gestionar toda la contratación directa con personas naturales a inicios de la vigencia, por eso se evidencia diferencia entre el primer semestre de 2021 versus primer semestre de 2022.</t>
  </si>
  <si>
    <t>Se observa un incremento frente a la vigencia 2021 y al primer semestre de 2022 dado que algunos contratos en el 2022 requerian prorrogar hasta diciembre, pero al superar el 50% del plazo inicial, fue necesario estructurar nuevos contratos y de igual manera cubrir las necesidades del servicio de la entidad</t>
  </si>
  <si>
    <t>ADMINISTRATIVA</t>
  </si>
  <si>
    <t>La Entidad para la vigencia 2022, contrato el servicio de telefonía móvil para un total de 7 líneas con prestación de servicios de telefonía e internet móviles, suscrito con COMCEL S.A.(CLARO), el gasto por el rubro de telefonía móvil en el año 2022 fue menor al de la vigencia 2021, logrando un ahorro que permite cumplir con la meta establecida en el plan de Austeridad para la vigencia 2022. A pesar de contar con una línea adicional en la vigencia 2022, la Entidad a través de las gestiones realizadas a Claro, obtuvo un descuento en el valor mensual facturado.</t>
  </si>
  <si>
    <t>ADMINISTRATIVA / OIS</t>
  </si>
  <si>
    <t>Con respecto al rubro de telefonía fija, la Entidad mantiene la prestación de servicios de telefonía e internet móviles, suscrito con COMCEL S.A.(CLARO) durante la vigencia 2022 con un plan de 30 líneas. Este consumo fue menor en el 2022, cumpliendo con el ahorro propuesto en el plan de Austeridad para la vigencia 2022.</t>
  </si>
  <si>
    <t>Se mantiene o su resultado es 0%, dado que la Entidad cuenta con un parque automotor compuesto por tres vehículos, motivo por el cual no requiere el servicio de alquiler de vehículos. Se incluye el consumo en unidad de media y en giros de 2022, el cual muestra un ahorro.</t>
  </si>
  <si>
    <t>Se incluye el consumo en unidad de media y en giros del primer Y segundo semestre de 2022, se observa que se logró un ahorro en cuanto a la cantidad de galones consumidos y la cantidad de giros en pesos durante la vigencia 2022. Teniendo en cuenta, que este es un servicio por demanda, hubo una menor cantidad de requerimientos y menor cantidad de kilometros recorridos.</t>
  </si>
  <si>
    <t xml:space="preserve">Se incluye el consumo en unidad de media y en giros del primer y segundo semestre de 2022, el cual es un servicio que se genera por demanda y necesidad de la Entidad. Durante esta vigencia, se conformó los expedientes de las vigencias 2020, 2021 y 2022 de los contratos y ordenes de compra suscritas por FONCEP durante esas vigencias. </t>
  </si>
  <si>
    <t>Se incluye el consumo en unidad de media y en giros del primer y segundo semestre de 2022, el cual es un servicio que se genera por demanda y necesidad de la Entidad. Durante esta vigencia, se aumento la cantidad de folios debido a una mayor demanda por el aumento de solicitudes de las dependencias y usuarios de la Entidad.</t>
  </si>
  <si>
    <t>COMUNICACIONES</t>
  </si>
  <si>
    <t>Durante las vigencias 2021 y 2022, FONCEP ejecutó los contratos 153 de 2021 y 185 de 2022, en cumplimiento de lo establecido en la Ley 271 de 1996 y el Decreto reglamentario 2113 de 1999. Estos se adjudicaron mediante concurso de méritos, cada uno por un valor de 76 y 84 millones respectivamente; frente a la vigencia pasada el aumento presupuestal corresponde al 12%</t>
  </si>
  <si>
    <t>Se incluye el consumo en unidad de media y en giros del primer y segundo semestre de 2022, el resultado final muestra un consumo mayor, sin embargo se debe tener en cuenta que este servicio es facturado para todo el edificio (Torre A y Torre B), por lo anterior, para FONCEP se asigna un coeficiente de ocupación del 25,11%, valor que le corresponde a FONCEP. En segunda medida, el edificio es un comodato en el que hay otras entidades, empresas y viven personas que consumen constantemente el servicio de manera ininterrumpida. Adicionalmente, en la vigencia 2022 hubo mayor cantidad de visitantes, funcionarios y contratistas  que ingresaron a la Entidad.</t>
  </si>
  <si>
    <t>Se incluye el consumo en unidad de media y en giros del primer y segundo semestre de 2022, el resultado final muestra un consumo mayor, sin embargo se debe tener en cuenta que durante la vigencia 2022 hubo mayor cantidad de visitantes, funcionarios y contratistas a la Entidad. Adicionalmente el valor del kwh aumentó con respecto a la vigencia 2021.</t>
  </si>
  <si>
    <t>FINANCIERA</t>
  </si>
  <si>
    <t xml:space="preserve">Durante el periodo evaluado, se gestionaron tres requerimientos equivalentes a un gasto de $316.000 de caja menor, impactando positivamente la meta establecida como austeridad, teniendo en cuenta que con respecto al año anterior hubo la misma cantidad de requerimientos, pero por mayor valor el gasto, evidenciándose una reducción de giros en un 58%.   
Sin embargo es importante aclarar que los gastos de la caja menor son gastos urgentes, imprescindibles e inaplazables por lo cual su ejecución depende de las necesidades que se presenten.
</t>
  </si>
  <si>
    <t>Durante el segundo semestre, se gestionaron cinco requerimientos equivalentes a un gasto de $841.392 de caja menor, para el mes de octubre se liquido el rubro de parqueaderos que de habia convertido en un gasto recurrente y no debe realizarse por la caja menor por la naturalidad que tiene
Sin embargo es importante aclarar que los gastos de la caja menor son gastos urgentes, imprescindibles e inaplazables por lo cual su ejecución depende de las necesidades que se presenten.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</si>
</sst>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42" formatCode="_-&quot;$&quot;\ * #,##0_-;\-&quot;$&quot;\ * #,##0_-;_-&quot;$&quot;\ * &quot;-&quot;_-;_-@_-"/>
    <numFmt numFmtId="43" formatCode="_-* #,##0.00_-;\-* #,##0.00_-;_-* &quot;-&quot;??_-;_-@_-"/>
    <numFmt numFmtId="164" formatCode="_-* #,##0.00\ &quot;€&quot;_-;\-* #,##0.00\ &quot;€&quot;_-;_-* &quot;-&quot;??\ &quot;€&quot;_-;_-@_-"/>
    <numFmt numFmtId="165" formatCode="_-* #,##0_-;\-* #,##0_-;_-* &quot;-&quot;??_-;_-@_-"/>
    <numFmt numFmtId="166" formatCode="&quot;$&quot;\ #,##0"/>
    <numFmt numFmtId="167" formatCode="_-[$$-409]* #,##0.00_ ;_-[$$-409]* \-#,##0.00\ ;_-[$$-409]* &quot;-&quot;??_ ;_-@_ "/>
    <numFmt numFmtId="168" formatCode="_-[$$-409]* #,##0_ ;_-[$$-409]* \-#,##0\ ;_-[$$-409]* &quot;-&quot;??_ ;_-@_ "/>
    <numFmt numFmtId="169" formatCode="_-&quot;$&quot;* #,##0_-;\-&quot;$&quot;* #,##0_-;_-&quot;$&quot;* &quot;-&quot;??_-;_-@_-"/>
    <numFmt numFmtId="170" formatCode="0.0%"/>
  </numFmts>
  <fonts count="17" x14ac:knownFonts="1">
    <font>
      <sz val="11"/>
      <color theme="1"/>
      <name val="Calibri"/>
      <family val="2"/>
      <scheme val="minor"/>
    </font>
    <font>
      <b/>
      <sz val="11"/>
      <color theme="8" tint="-0.249977111117893"/>
      <name val="Calibri"/>
      <family val="2"/>
      <scheme val="minor"/>
    </font>
    <font>
      <sz val="11"/>
      <color theme="1"/>
      <name val="Calibri"/>
      <family val="2"/>
      <scheme val="minor"/>
    </font>
    <font>
      <sz val="11"/>
      <color rgb="FF006100"/>
      <name val="Calibri"/>
      <family val="2"/>
      <scheme val="minor"/>
    </font>
    <font>
      <sz val="11"/>
      <name val="Calibri"/>
      <family val="2"/>
      <scheme val="minor"/>
    </font>
    <font>
      <b/>
      <sz val="11"/>
      <color rgb="FF000000"/>
      <name val="Calibri"/>
      <family val="2"/>
      <scheme val="minor"/>
    </font>
    <font>
      <b/>
      <sz val="11"/>
      <color rgb="FF333333"/>
      <name val="Calibri"/>
      <family val="2"/>
      <scheme val="minor"/>
    </font>
    <font>
      <b/>
      <sz val="24"/>
      <color theme="8" tint="-0.249977111117893"/>
      <name val="Calibri"/>
      <family val="2"/>
      <scheme val="minor"/>
    </font>
    <font>
      <b/>
      <sz val="11"/>
      <color theme="3"/>
      <name val="Calibri"/>
      <family val="2"/>
      <scheme val="minor"/>
    </font>
    <font>
      <sz val="11"/>
      <color theme="0" tint="-0.499984740745262"/>
      <name val="Calibri"/>
      <family val="2"/>
      <scheme val="minor"/>
    </font>
    <font>
      <b/>
      <sz val="11"/>
      <color theme="1"/>
      <name val="Calibri"/>
      <family val="2"/>
      <scheme val="minor"/>
    </font>
    <font>
      <b/>
      <sz val="11"/>
      <name val="Calibri"/>
      <family val="2"/>
      <scheme val="minor"/>
    </font>
    <font>
      <b/>
      <sz val="9"/>
      <color indexed="81"/>
      <name val="Tahoma"/>
      <family val="2"/>
    </font>
    <font>
      <b/>
      <i/>
      <sz val="11"/>
      <color theme="1"/>
      <name val="Calibri"/>
      <family val="2"/>
      <scheme val="minor"/>
    </font>
    <font>
      <sz val="8"/>
      <name val="Calibri"/>
      <family val="2"/>
      <scheme val="minor"/>
    </font>
    <font>
      <sz val="11"/>
      <color rgb="FF000000"/>
      <name val="Calibri"/>
      <family val="2"/>
    </font>
    <font>
      <sz val="11"/>
      <color rgb="FF000000"/>
      <name val="Calibri"/>
      <family val="2"/>
      <scheme val="minor"/>
    </font>
  </fonts>
  <fills count="16">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rgb="FFC6EFCE"/>
      </patternFill>
    </fill>
    <fill>
      <patternFill patternType="solid">
        <fgColor theme="4" tint="0.399975585192419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rgb="FFDDEBF7"/>
        <bgColor indexed="64"/>
      </patternFill>
    </fill>
    <fill>
      <patternFill patternType="solid">
        <fgColor rgb="FFFFF2CC"/>
        <bgColor indexed="64"/>
      </patternFill>
    </fill>
    <fill>
      <patternFill patternType="solid">
        <fgColor rgb="FFFFFFFF"/>
        <bgColor indexed="64"/>
      </patternFill>
    </fill>
  </fills>
  <borders count="81">
    <border>
      <left/>
      <right/>
      <top/>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style="thin">
        <color theme="4" tint="0.39994506668294322"/>
      </left>
      <right/>
      <top style="thin">
        <color theme="4" tint="0.39994506668294322"/>
      </top>
      <bottom style="thin">
        <color theme="4" tint="0.39994506668294322"/>
      </bottom>
      <diagonal/>
    </border>
    <border>
      <left style="thin">
        <color theme="4" tint="0.39994506668294322"/>
      </left>
      <right style="thin">
        <color theme="4" tint="0.39994506668294322"/>
      </right>
      <top style="thin">
        <color theme="4" tint="0.39994506668294322"/>
      </top>
      <bottom/>
      <diagonal/>
    </border>
    <border>
      <left style="thin">
        <color theme="4" tint="0.39994506668294322"/>
      </left>
      <right style="thin">
        <color theme="4" tint="0.39994506668294322"/>
      </right>
      <top/>
      <bottom/>
      <diagonal/>
    </border>
    <border>
      <left style="thin">
        <color theme="4" tint="0.39994506668294322"/>
      </left>
      <right style="thin">
        <color theme="4" tint="0.39994506668294322"/>
      </right>
      <top/>
      <bottom style="thin">
        <color theme="4" tint="0.39994506668294322"/>
      </bottom>
      <diagonal/>
    </border>
    <border>
      <left style="medium">
        <color theme="4" tint="0.39991454817346722"/>
      </left>
      <right style="thin">
        <color theme="4" tint="0.39994506668294322"/>
      </right>
      <top style="thin">
        <color theme="4" tint="0.39994506668294322"/>
      </top>
      <bottom style="thin">
        <color theme="4" tint="0.39994506668294322"/>
      </bottom>
      <diagonal/>
    </border>
    <border>
      <left style="thin">
        <color theme="4" tint="0.39994506668294322"/>
      </left>
      <right style="thin">
        <color theme="4" tint="0.39994506668294322"/>
      </right>
      <top style="thin">
        <color theme="4" tint="0.39994506668294322"/>
      </top>
      <bottom style="medium">
        <color theme="4" tint="0.39991454817346722"/>
      </bottom>
      <diagonal/>
    </border>
    <border>
      <left style="medium">
        <color theme="4" tint="0.39991454817346722"/>
      </left>
      <right style="thin">
        <color theme="4" tint="0.39994506668294322"/>
      </right>
      <top/>
      <bottom style="thin">
        <color theme="4" tint="0.39994506668294322"/>
      </bottom>
      <diagonal/>
    </border>
    <border>
      <left style="medium">
        <color theme="4" tint="0.39991454817346722"/>
      </left>
      <right style="thin">
        <color theme="4" tint="0.39994506668294322"/>
      </right>
      <top style="thin">
        <color theme="4" tint="0.39994506668294322"/>
      </top>
      <bottom/>
      <diagonal/>
    </border>
    <border>
      <left style="thin">
        <color theme="4" tint="0.39994506668294322"/>
      </left>
      <right style="thin">
        <color theme="4" tint="0.39994506668294322"/>
      </right>
      <top/>
      <bottom style="medium">
        <color theme="4" tint="0.39991454817346722"/>
      </bottom>
      <diagonal/>
    </border>
    <border>
      <left style="medium">
        <color theme="4" tint="0.39991454817346722"/>
      </left>
      <right style="thin">
        <color theme="4" tint="0.39994506668294322"/>
      </right>
      <top/>
      <bottom/>
      <diagonal/>
    </border>
    <border>
      <left style="medium">
        <color theme="4" tint="0.39991454817346722"/>
      </left>
      <right style="thin">
        <color theme="4" tint="0.39994506668294322"/>
      </right>
      <top/>
      <bottom style="medium">
        <color theme="4" tint="0.39991454817346722"/>
      </bottom>
      <diagonal/>
    </border>
    <border>
      <left style="medium">
        <color theme="4" tint="0.39991454817346722"/>
      </left>
      <right style="medium">
        <color theme="4" tint="0.39991454817346722"/>
      </right>
      <top/>
      <bottom style="thin">
        <color theme="4" tint="0.39994506668294322"/>
      </bottom>
      <diagonal/>
    </border>
    <border>
      <left style="thin">
        <color theme="4" tint="0.39994506668294322"/>
      </left>
      <right/>
      <top/>
      <bottom style="thin">
        <color theme="4" tint="0.39994506668294322"/>
      </bottom>
      <diagonal/>
    </border>
    <border>
      <left style="medium">
        <color theme="4" tint="0.39991454817346722"/>
      </left>
      <right style="medium">
        <color theme="4" tint="0.39991454817346722"/>
      </right>
      <top style="thin">
        <color theme="4" tint="0.39994506668294322"/>
      </top>
      <bottom style="thin">
        <color theme="4" tint="0.39994506668294322"/>
      </bottom>
      <diagonal/>
    </border>
    <border>
      <left style="thin">
        <color theme="4" tint="0.39994506668294322"/>
      </left>
      <right style="thin">
        <color theme="4" tint="0.39994506668294322"/>
      </right>
      <top style="thin">
        <color theme="4" tint="0.39994506668294322"/>
      </top>
      <bottom style="medium">
        <color theme="4" tint="0.39988402966399123"/>
      </bottom>
      <diagonal/>
    </border>
    <border>
      <left style="medium">
        <color theme="4" tint="0.39991454817346722"/>
      </left>
      <right style="thin">
        <color theme="4" tint="0.39994506668294322"/>
      </right>
      <top style="thin">
        <color theme="4" tint="0.39994506668294322"/>
      </top>
      <bottom style="medium">
        <color theme="4" tint="0.39988402966399123"/>
      </bottom>
      <diagonal/>
    </border>
    <border>
      <left style="thin">
        <color theme="4" tint="0.39994506668294322"/>
      </left>
      <right style="thin">
        <color theme="4" tint="0.39994506668294322"/>
      </right>
      <top style="medium">
        <color theme="4" tint="0.39988402966399123"/>
      </top>
      <bottom style="thin">
        <color theme="4" tint="0.39994506668294322"/>
      </bottom>
      <diagonal/>
    </border>
    <border>
      <left style="thin">
        <color theme="4" tint="0.39994506668294322"/>
      </left>
      <right/>
      <top/>
      <bottom/>
      <diagonal/>
    </border>
    <border>
      <left style="medium">
        <color theme="4" tint="0.39988402966399123"/>
      </left>
      <right/>
      <top style="medium">
        <color theme="4" tint="0.39988402966399123"/>
      </top>
      <bottom style="medium">
        <color theme="4" tint="0.39988402966399123"/>
      </bottom>
      <diagonal/>
    </border>
    <border>
      <left/>
      <right/>
      <top style="medium">
        <color theme="4" tint="0.39988402966399123"/>
      </top>
      <bottom style="medium">
        <color theme="4" tint="0.39988402966399123"/>
      </bottom>
      <diagonal/>
    </border>
    <border>
      <left style="medium">
        <color theme="4" tint="0.39991454817346722"/>
      </left>
      <right style="thin">
        <color theme="4" tint="0.39994506668294322"/>
      </right>
      <top style="medium">
        <color theme="4" tint="0.39988402966399123"/>
      </top>
      <bottom style="thin">
        <color theme="4" tint="0.39994506668294322"/>
      </bottom>
      <diagonal/>
    </border>
    <border>
      <left style="medium">
        <color theme="4" tint="0.39988402966399123"/>
      </left>
      <right style="medium">
        <color theme="4" tint="0.39988402966399123"/>
      </right>
      <top style="thin">
        <color theme="4" tint="0.39994506668294322"/>
      </top>
      <bottom style="thin">
        <color theme="4" tint="0.39994506668294322"/>
      </bottom>
      <diagonal/>
    </border>
    <border>
      <left style="thin">
        <color theme="4" tint="0.39988402966399123"/>
      </left>
      <right style="thin">
        <color theme="4" tint="0.39988402966399123"/>
      </right>
      <top style="thin">
        <color theme="4" tint="0.39988402966399123"/>
      </top>
      <bottom style="thin">
        <color theme="4" tint="0.39988402966399123"/>
      </bottom>
      <diagonal/>
    </border>
    <border>
      <left style="medium">
        <color theme="4" tint="0.39988402966399123"/>
      </left>
      <right style="medium">
        <color theme="4" tint="0.39988402966399123"/>
      </right>
      <top/>
      <bottom style="thin">
        <color theme="4" tint="0.39994506668294322"/>
      </bottom>
      <diagonal/>
    </border>
    <border>
      <left style="medium">
        <color theme="4" tint="0.39988402966399123"/>
      </left>
      <right style="medium">
        <color theme="4" tint="0.39988402966399123"/>
      </right>
      <top style="thin">
        <color theme="4" tint="0.39994506668294322"/>
      </top>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thin">
        <color theme="4" tint="0.39997558519241921"/>
      </left>
      <right style="thin">
        <color indexed="64"/>
      </right>
      <top style="thin">
        <color theme="4" tint="0.39997558519241921"/>
      </top>
      <bottom style="thin">
        <color indexed="64"/>
      </bottom>
      <diagonal/>
    </border>
    <border>
      <left style="thin">
        <color indexed="64"/>
      </left>
      <right style="thin">
        <color theme="4" tint="0.39997558519241921"/>
      </right>
      <top style="thin">
        <color theme="4" tint="0.39997558519241921"/>
      </top>
      <bottom style="thin">
        <color indexed="64"/>
      </bottom>
      <diagonal/>
    </border>
    <border>
      <left style="thin">
        <color theme="4" tint="0.39997558519241921"/>
      </left>
      <right style="thin">
        <color indexed="64"/>
      </right>
      <top style="thin">
        <color indexed="64"/>
      </top>
      <bottom style="thin">
        <color theme="4" tint="0.39997558519241921"/>
      </bottom>
      <diagonal/>
    </border>
    <border>
      <left style="thin">
        <color indexed="64"/>
      </left>
      <right style="thin">
        <color theme="4" tint="0.39997558519241921"/>
      </right>
      <top style="thin">
        <color indexed="64"/>
      </top>
      <bottom style="thin">
        <color theme="4" tint="0.39997558519241921"/>
      </bottom>
      <diagonal/>
    </border>
    <border>
      <left/>
      <right style="thin">
        <color theme="4" tint="0.39997558519241921"/>
      </right>
      <top style="thin">
        <color theme="4" tint="0.39997558519241921"/>
      </top>
      <bottom style="thin">
        <color indexed="64"/>
      </bottom>
      <diagonal/>
    </border>
    <border>
      <left/>
      <right style="thin">
        <color theme="4" tint="0.39997558519241921"/>
      </right>
      <top style="thin">
        <color indexed="64"/>
      </top>
      <bottom style="thin">
        <color theme="4" tint="0.39997558519241921"/>
      </bottom>
      <diagonal/>
    </border>
    <border>
      <left style="thin">
        <color theme="4" tint="0.39997558519241921"/>
      </left>
      <right style="thin">
        <color theme="4" tint="0.39997558519241921"/>
      </right>
      <top style="thin">
        <color theme="4" tint="0.39997558519241921"/>
      </top>
      <bottom style="thin">
        <color indexed="64"/>
      </bottom>
      <diagonal/>
    </border>
    <border>
      <left style="thin">
        <color theme="4" tint="0.39997558519241921"/>
      </left>
      <right style="thin">
        <color theme="4" tint="0.39997558519241921"/>
      </right>
      <top style="thin">
        <color indexed="64"/>
      </top>
      <bottom style="thin">
        <color theme="4" tint="0.39997558519241921"/>
      </bottom>
      <diagonal/>
    </border>
    <border>
      <left style="thin">
        <color theme="4" tint="0.39997558519241921"/>
      </left>
      <right/>
      <top/>
      <bottom/>
      <diagonal/>
    </border>
    <border>
      <left style="thin">
        <color theme="4" tint="0.39994506668294322"/>
      </left>
      <right/>
      <top style="medium">
        <color theme="4" tint="0.39991454817346722"/>
      </top>
      <bottom/>
      <diagonal/>
    </border>
    <border>
      <left style="thin">
        <color theme="4" tint="0.39994506668294322"/>
      </left>
      <right style="thin">
        <color theme="4" tint="0.39994506668294322"/>
      </right>
      <top style="medium">
        <color theme="4" tint="0.39988402966399123"/>
      </top>
      <bottom/>
      <diagonal/>
    </border>
    <border>
      <left style="thin">
        <color theme="4" tint="0.39994506668294322"/>
      </left>
      <right style="thin">
        <color theme="4" tint="0.39994506668294322"/>
      </right>
      <top/>
      <bottom style="medium">
        <color theme="4" tint="0.39988402966399123"/>
      </bottom>
      <diagonal/>
    </border>
    <border>
      <left style="thin">
        <color theme="4" tint="0.39994506668294322"/>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4506668294322"/>
      </left>
      <right/>
      <top/>
      <bottom style="thin">
        <color theme="4" tint="0.39997558519241921"/>
      </bottom>
      <diagonal/>
    </border>
    <border>
      <left/>
      <right style="thin">
        <color theme="4" tint="0.39997558519241921"/>
      </right>
      <top/>
      <bottom style="thin">
        <color theme="4" tint="0.39997558519241921"/>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right style="thin">
        <color theme="4" tint="0.39997558519241921"/>
      </right>
      <top/>
      <bottom/>
      <diagonal/>
    </border>
    <border>
      <left style="thin">
        <color theme="4" tint="0.39988402966399123"/>
      </left>
      <right/>
      <top style="thin">
        <color theme="4" tint="0.39988402966399123"/>
      </top>
      <bottom style="thin">
        <color theme="4" tint="0.39988402966399123"/>
      </bottom>
      <diagonal/>
    </border>
    <border>
      <left/>
      <right style="thin">
        <color theme="4" tint="0.39988402966399123"/>
      </right>
      <top style="thin">
        <color theme="4" tint="0.39988402966399123"/>
      </top>
      <bottom style="thin">
        <color theme="4" tint="0.39988402966399123"/>
      </bottom>
      <diagonal/>
    </border>
    <border>
      <left/>
      <right/>
      <top style="thin">
        <color theme="4" tint="0.39988402966399123"/>
      </top>
      <bottom style="thin">
        <color theme="4" tint="0.39988402966399123"/>
      </bottom>
      <diagonal/>
    </border>
    <border>
      <left/>
      <right/>
      <top style="thin">
        <color theme="4" tint="0.39988402966399123"/>
      </top>
      <bottom/>
      <diagonal/>
    </border>
    <border>
      <left style="medium">
        <color theme="4" tint="0.39991454817346722"/>
      </left>
      <right style="medium">
        <color theme="4" tint="0.39991454817346722"/>
      </right>
      <top style="thin">
        <color theme="4" tint="0.39994506668294322"/>
      </top>
      <bottom/>
      <diagonal/>
    </border>
    <border>
      <left style="thin">
        <color theme="4" tint="0.39991454817346722"/>
      </left>
      <right/>
      <top style="thin">
        <color theme="4" tint="0.39991454817346722"/>
      </top>
      <bottom style="thin">
        <color theme="4" tint="0.39991454817346722"/>
      </bottom>
      <diagonal/>
    </border>
    <border>
      <left/>
      <right style="medium">
        <color theme="4" tint="0.39991454817346722"/>
      </right>
      <top style="thin">
        <color theme="4" tint="0.39994506668294322"/>
      </top>
      <bottom style="thin">
        <color theme="4" tint="0.39994506668294322"/>
      </bottom>
      <diagonal/>
    </border>
    <border>
      <left style="thin">
        <color theme="4" tint="0.39988402966399123"/>
      </left>
      <right style="thin">
        <color theme="4" tint="0.39994506668294322"/>
      </right>
      <top style="thin">
        <color theme="4" tint="0.39988402966399123"/>
      </top>
      <bottom style="thin">
        <color theme="4" tint="0.39988402966399123"/>
      </bottom>
      <diagonal/>
    </border>
    <border>
      <left style="medium">
        <color theme="4" tint="0.39988402966399123"/>
      </left>
      <right style="medium">
        <color theme="4" tint="0.39988402966399123"/>
      </right>
      <top/>
      <bottom style="thin">
        <color theme="4" tint="0.39988402966399123"/>
      </bottom>
      <diagonal/>
    </border>
    <border>
      <left style="thin">
        <color theme="4" tint="0.39994506668294322"/>
      </left>
      <right/>
      <top style="thin">
        <color theme="4" tint="0.39994506668294322"/>
      </top>
      <bottom style="medium">
        <color theme="4" tint="0.39991454817346722"/>
      </bottom>
      <diagonal/>
    </border>
    <border>
      <left style="thin">
        <color theme="4" tint="0.39985351115451523"/>
      </left>
      <right/>
      <top style="thin">
        <color theme="4" tint="0.39985351115451523"/>
      </top>
      <bottom style="thin">
        <color theme="4" tint="0.39985351115451523"/>
      </bottom>
      <diagonal/>
    </border>
    <border>
      <left style="thin">
        <color theme="4" tint="0.39994506668294322"/>
      </left>
      <right style="thin">
        <color theme="4" tint="0.39994506668294322"/>
      </right>
      <top/>
      <bottom style="thin">
        <color theme="4" tint="0.39988402966399123"/>
      </bottom>
      <diagonal/>
    </border>
    <border>
      <left style="thin">
        <color theme="4" tint="0.39982299264503923"/>
      </left>
      <right/>
      <top style="thin">
        <color theme="4" tint="0.39982299264503923"/>
      </top>
      <bottom style="thin">
        <color theme="4" tint="0.39982299264503923"/>
      </bottom>
      <diagonal/>
    </border>
    <border>
      <left style="thin">
        <color theme="4" tint="0.39976195562608724"/>
      </left>
      <right style="thin">
        <color theme="4" tint="0.39976195562608724"/>
      </right>
      <top style="thin">
        <color theme="4" tint="0.39976195562608724"/>
      </top>
      <bottom style="thin">
        <color theme="4" tint="0.39976195562608724"/>
      </bottom>
      <diagonal/>
    </border>
    <border>
      <left style="thin">
        <color theme="4" tint="0.39979247413556324"/>
      </left>
      <right/>
      <top style="thin">
        <color theme="4" tint="0.39979247413556324"/>
      </top>
      <bottom style="thin">
        <color theme="4" tint="0.39979247413556324"/>
      </bottom>
      <diagonal/>
    </border>
    <border>
      <left style="medium">
        <color theme="4" tint="0.39988402966399123"/>
      </left>
      <right style="thin">
        <color theme="4" tint="0.39988402966399123"/>
      </right>
      <top/>
      <bottom style="thin">
        <color theme="4" tint="0.39988402966399123"/>
      </bottom>
      <diagonal/>
    </border>
    <border>
      <left/>
      <right/>
      <top/>
      <bottom style="thin">
        <color theme="4" tint="0.39988402966399123"/>
      </bottom>
      <diagonal/>
    </border>
    <border>
      <left style="thin">
        <color theme="4" tint="0.39994506668294322"/>
      </left>
      <right/>
      <top style="medium">
        <color theme="4" tint="0.39988402966399123"/>
      </top>
      <bottom style="thin">
        <color theme="4" tint="0.39994506668294322"/>
      </bottom>
      <diagonal/>
    </border>
    <border>
      <left/>
      <right/>
      <top style="thin">
        <color theme="9" tint="-0.249977111117893"/>
      </top>
      <bottom/>
      <diagonal/>
    </border>
    <border>
      <left style="thin">
        <color theme="9" tint="-0.249977111117893"/>
      </left>
      <right style="thin">
        <color theme="9" tint="-0.249977111117893"/>
      </right>
      <top style="thin">
        <color theme="9" tint="-0.249977111117893"/>
      </top>
      <bottom style="thin">
        <color theme="9" tint="-0.249977111117893"/>
      </bottom>
      <diagonal/>
    </border>
    <border>
      <left style="thin">
        <color theme="4" tint="0.39994506668294322"/>
      </left>
      <right/>
      <top style="thin">
        <color theme="4" tint="0.39994506668294322"/>
      </top>
      <bottom style="medium">
        <color theme="4" tint="0.39988402966399123"/>
      </bottom>
      <diagonal/>
    </border>
    <border>
      <left style="thin">
        <color theme="9" tint="-0.249977111117893"/>
      </left>
      <right/>
      <top style="thin">
        <color theme="9" tint="-0.249977111117893"/>
      </top>
      <bottom style="thin">
        <color theme="9" tint="-0.249977111117893"/>
      </bottom>
      <diagonal/>
    </border>
    <border>
      <left/>
      <right style="thin">
        <color theme="9" tint="-0.249977111117893"/>
      </right>
      <top style="thin">
        <color theme="9" tint="-0.249977111117893"/>
      </top>
      <bottom style="thin">
        <color theme="9" tint="-0.249977111117893"/>
      </bottom>
      <diagonal/>
    </border>
    <border>
      <left style="thin">
        <color theme="9" tint="-0.249977111117893"/>
      </left>
      <right/>
      <top style="thin">
        <color theme="9" tint="-0.249977111117893"/>
      </top>
      <bottom/>
      <diagonal/>
    </border>
    <border>
      <left/>
      <right style="thin">
        <color theme="9" tint="-0.249977111117893"/>
      </right>
      <top style="thin">
        <color theme="9" tint="-0.249977111117893"/>
      </top>
      <bottom/>
      <diagonal/>
    </border>
    <border>
      <left style="thin">
        <color theme="9" tint="-0.249977111117893"/>
      </left>
      <right/>
      <top/>
      <bottom style="thin">
        <color theme="9" tint="-0.249977111117893"/>
      </bottom>
      <diagonal/>
    </border>
    <border>
      <left/>
      <right/>
      <top/>
      <bottom style="thin">
        <color theme="9" tint="-0.249977111117893"/>
      </bottom>
      <diagonal/>
    </border>
    <border>
      <left/>
      <right style="thin">
        <color theme="9" tint="-0.249977111117893"/>
      </right>
      <top/>
      <bottom style="thin">
        <color theme="9" tint="-0.249977111117893"/>
      </bottom>
      <diagonal/>
    </border>
    <border>
      <left style="thin">
        <color theme="9" tint="-0.249977111117893"/>
      </left>
      <right/>
      <top/>
      <bottom/>
      <diagonal/>
    </border>
    <border>
      <left style="thin">
        <color theme="9" tint="-0.249977111117893"/>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style="thin">
        <color theme="4"/>
      </left>
      <right/>
      <top/>
      <bottom/>
      <diagonal/>
    </border>
    <border>
      <left style="medium">
        <color indexed="64"/>
      </left>
      <right style="medium">
        <color indexed="64"/>
      </right>
      <top/>
      <bottom style="thin">
        <color indexed="64"/>
      </bottom>
      <diagonal/>
    </border>
  </borders>
  <cellStyleXfs count="6">
    <xf numFmtId="0" fontId="0" fillId="0" borderId="0"/>
    <xf numFmtId="42" fontId="2" fillId="0" borderId="0" applyFont="0" applyFill="0" applyBorder="0" applyAlignment="0" applyProtection="0"/>
    <xf numFmtId="9" fontId="2" fillId="0" borderId="0" applyFont="0" applyFill="0" applyBorder="0" applyAlignment="0" applyProtection="0"/>
    <xf numFmtId="0" fontId="3" fillId="6" borderId="0" applyNumberFormat="0" applyBorder="0" applyAlignment="0" applyProtection="0"/>
    <xf numFmtId="43" fontId="2" fillId="0" borderId="0" applyFont="0" applyFill="0" applyBorder="0" applyAlignment="0" applyProtection="0"/>
    <xf numFmtId="164" fontId="2" fillId="0" borderId="0" applyFont="0" applyFill="0" applyBorder="0" applyAlignment="0" applyProtection="0"/>
  </cellStyleXfs>
  <cellXfs count="232">
    <xf numFmtId="0" fontId="0" fillId="0" borderId="0" xfId="0"/>
    <xf numFmtId="0" fontId="0" fillId="0" borderId="0" xfId="0" applyAlignment="1">
      <alignment horizontal="left" vertical="center"/>
    </xf>
    <xf numFmtId="0" fontId="0" fillId="2" borderId="3" xfId="0" applyFill="1" applyBorder="1" applyAlignment="1">
      <alignment vertical="center"/>
    </xf>
    <xf numFmtId="0" fontId="0" fillId="2" borderId="0" xfId="0" applyFill="1" applyAlignment="1">
      <alignment vertical="center"/>
    </xf>
    <xf numFmtId="0" fontId="3" fillId="6" borderId="0" xfId="3" applyAlignment="1">
      <alignment horizontal="center" vertical="center"/>
    </xf>
    <xf numFmtId="0" fontId="0" fillId="2" borderId="5" xfId="0" applyFill="1" applyBorder="1" applyAlignment="1">
      <alignment vertical="center"/>
    </xf>
    <xf numFmtId="0" fontId="0" fillId="2" borderId="4" xfId="0" applyFill="1" applyBorder="1" applyAlignment="1">
      <alignment vertical="center"/>
    </xf>
    <xf numFmtId="0" fontId="0" fillId="2" borderId="24" xfId="0" applyFill="1" applyBorder="1" applyAlignment="1">
      <alignment vertical="center"/>
    </xf>
    <xf numFmtId="0" fontId="0" fillId="2" borderId="24" xfId="0" applyFill="1" applyBorder="1" applyAlignment="1">
      <alignment vertical="center" wrapText="1"/>
    </xf>
    <xf numFmtId="9" fontId="0" fillId="2" borderId="14" xfId="2" applyFont="1" applyFill="1" applyBorder="1" applyAlignment="1" applyProtection="1">
      <alignment horizontal="center" vertical="center"/>
      <protection locked="0"/>
    </xf>
    <xf numFmtId="9" fontId="0" fillId="2" borderId="13" xfId="0" applyNumberFormat="1" applyFill="1" applyBorder="1" applyAlignment="1" applyProtection="1">
      <alignment horizontal="center" vertical="center"/>
      <protection locked="0"/>
    </xf>
    <xf numFmtId="9" fontId="0" fillId="2" borderId="14" xfId="2" applyFont="1" applyFill="1" applyBorder="1" applyAlignment="1" applyProtection="1">
      <alignment horizontal="center" vertical="center"/>
    </xf>
    <xf numFmtId="9" fontId="0" fillId="2" borderId="13" xfId="0" applyNumberFormat="1" applyFill="1" applyBorder="1" applyAlignment="1">
      <alignment horizontal="center" vertical="center"/>
    </xf>
    <xf numFmtId="0" fontId="0" fillId="2" borderId="0" xfId="0" applyFill="1" applyProtection="1">
      <protection locked="0"/>
    </xf>
    <xf numFmtId="0" fontId="0" fillId="0" borderId="0" xfId="0" applyProtection="1">
      <protection locked="0"/>
    </xf>
    <xf numFmtId="0" fontId="1" fillId="4" borderId="24" xfId="0" applyFont="1" applyFill="1" applyBorder="1" applyAlignment="1" applyProtection="1">
      <alignment horizontal="right" vertical="center" wrapText="1"/>
      <protection locked="0"/>
    </xf>
    <xf numFmtId="0" fontId="1" fillId="2" borderId="0" xfId="0" applyFont="1" applyFill="1" applyAlignment="1" applyProtection="1">
      <alignment horizontal="center" vertical="center" wrapText="1"/>
      <protection locked="0"/>
    </xf>
    <xf numFmtId="0" fontId="1" fillId="2" borderId="27" xfId="0" applyFont="1" applyFill="1" applyBorder="1" applyAlignment="1" applyProtection="1">
      <alignment horizontal="center" vertical="center" wrapText="1"/>
      <protection locked="0"/>
    </xf>
    <xf numFmtId="0" fontId="1" fillId="10" borderId="37" xfId="0" applyFont="1" applyFill="1" applyBorder="1" applyAlignment="1" applyProtection="1">
      <alignment horizontal="center" vertical="center" wrapText="1"/>
      <protection locked="0"/>
    </xf>
    <xf numFmtId="0" fontId="1" fillId="7" borderId="37" xfId="0" applyFont="1" applyFill="1" applyBorder="1" applyAlignment="1" applyProtection="1">
      <alignment horizontal="center" vertical="center" wrapText="1"/>
      <protection locked="0"/>
    </xf>
    <xf numFmtId="0" fontId="1" fillId="8" borderId="27" xfId="0" applyFont="1" applyFill="1" applyBorder="1" applyAlignment="1" applyProtection="1">
      <alignment horizontal="center" vertical="center" wrapText="1"/>
      <protection locked="0"/>
    </xf>
    <xf numFmtId="42" fontId="0" fillId="0" borderId="5" xfId="1" applyFont="1" applyBorder="1" applyAlignment="1" applyProtection="1">
      <alignment horizontal="right" vertical="center"/>
      <protection locked="0"/>
    </xf>
    <xf numFmtId="0" fontId="4" fillId="0" borderId="1" xfId="0" applyFont="1" applyBorder="1" applyAlignment="1" applyProtection="1">
      <alignment horizontal="left" vertical="center" wrapText="1"/>
      <protection locked="0"/>
    </xf>
    <xf numFmtId="9" fontId="4" fillId="0" borderId="2" xfId="2" applyFont="1" applyBorder="1" applyAlignment="1" applyProtection="1">
      <alignment horizontal="center" vertical="center" wrapText="1"/>
      <protection locked="0"/>
    </xf>
    <xf numFmtId="0" fontId="0" fillId="0" borderId="15" xfId="0" applyBorder="1" applyAlignment="1" applyProtection="1">
      <alignment horizontal="right" vertical="center"/>
      <protection locked="0"/>
    </xf>
    <xf numFmtId="42" fontId="0" fillId="0" borderId="1" xfId="1" applyFont="1" applyBorder="1" applyAlignment="1" applyProtection="1">
      <alignment horizontal="right" vertical="center"/>
      <protection locked="0"/>
    </xf>
    <xf numFmtId="0" fontId="4" fillId="0" borderId="3" xfId="0" applyFont="1" applyBorder="1" applyAlignment="1" applyProtection="1">
      <alignment horizontal="left" vertical="center" wrapText="1"/>
      <protection locked="0"/>
    </xf>
    <xf numFmtId="0" fontId="4" fillId="0" borderId="7" xfId="0" applyFont="1" applyBorder="1" applyAlignment="1" applyProtection="1">
      <alignment horizontal="left" vertical="center" wrapText="1"/>
      <protection locked="0"/>
    </xf>
    <xf numFmtId="0" fontId="0" fillId="0" borderId="0" xfId="0" applyAlignment="1" applyProtection="1">
      <alignment wrapText="1"/>
      <protection locked="0"/>
    </xf>
    <xf numFmtId="0" fontId="1" fillId="9" borderId="27" xfId="0" applyFont="1" applyFill="1" applyBorder="1" applyAlignment="1" applyProtection="1">
      <alignment horizontal="center" vertical="center" wrapText="1"/>
      <protection locked="0"/>
    </xf>
    <xf numFmtId="0" fontId="1" fillId="11" borderId="27" xfId="0" applyFont="1" applyFill="1" applyBorder="1" applyAlignment="1" applyProtection="1">
      <alignment horizontal="center" vertical="center" wrapText="1"/>
      <protection locked="0"/>
    </xf>
    <xf numFmtId="0" fontId="1" fillId="2" borderId="37" xfId="0" applyFont="1" applyFill="1" applyBorder="1" applyAlignment="1" applyProtection="1">
      <alignment horizontal="center" vertical="center" wrapText="1"/>
      <protection locked="0"/>
    </xf>
    <xf numFmtId="0" fontId="4" fillId="0" borderId="5" xfId="0" applyFont="1" applyBorder="1" applyAlignment="1" applyProtection="1">
      <alignment horizontal="left" vertical="center" wrapText="1"/>
      <protection locked="0"/>
    </xf>
    <xf numFmtId="0" fontId="1" fillId="4" borderId="47" xfId="0" applyFont="1" applyFill="1" applyBorder="1" applyAlignment="1" applyProtection="1">
      <alignment horizontal="right" vertical="center" wrapText="1"/>
      <protection locked="0"/>
    </xf>
    <xf numFmtId="165" fontId="1" fillId="5" borderId="0" xfId="4" applyNumberFormat="1" applyFont="1" applyFill="1" applyBorder="1" applyAlignment="1" applyProtection="1">
      <alignment horizontal="center" wrapText="1"/>
      <protection locked="0"/>
    </xf>
    <xf numFmtId="165" fontId="4" fillId="0" borderId="25" xfId="4" applyNumberFormat="1" applyFont="1" applyBorder="1" applyAlignment="1" applyProtection="1">
      <alignment horizontal="center" vertical="center" wrapText="1"/>
      <protection locked="0"/>
    </xf>
    <xf numFmtId="165" fontId="4" fillId="0" borderId="23" xfId="4" applyNumberFormat="1" applyFont="1" applyBorder="1" applyAlignment="1" applyProtection="1">
      <alignment horizontal="center" vertical="center" wrapText="1"/>
      <protection locked="0"/>
    </xf>
    <xf numFmtId="165" fontId="4" fillId="0" borderId="26" xfId="4" applyNumberFormat="1" applyFont="1" applyBorder="1" applyAlignment="1" applyProtection="1">
      <alignment horizontal="center" vertical="center" wrapText="1"/>
      <protection locked="0"/>
    </xf>
    <xf numFmtId="165" fontId="0" fillId="0" borderId="0" xfId="4" applyNumberFormat="1" applyFont="1" applyAlignment="1" applyProtection="1">
      <alignment horizontal="center"/>
      <protection locked="0"/>
    </xf>
    <xf numFmtId="9" fontId="0" fillId="0" borderId="0" xfId="2" applyFont="1" applyProtection="1">
      <protection locked="0"/>
    </xf>
    <xf numFmtId="165" fontId="1" fillId="4" borderId="47" xfId="4" applyNumberFormat="1" applyFont="1" applyFill="1" applyBorder="1" applyAlignment="1" applyProtection="1">
      <alignment horizontal="right" vertical="center" wrapText="1"/>
      <protection locked="0"/>
    </xf>
    <xf numFmtId="165" fontId="1" fillId="8" borderId="27" xfId="4" applyNumberFormat="1" applyFont="1" applyFill="1" applyBorder="1" applyAlignment="1" applyProtection="1">
      <alignment horizontal="center" vertical="center" wrapText="1"/>
      <protection locked="0"/>
    </xf>
    <xf numFmtId="165" fontId="0" fillId="0" borderId="0" xfId="4" applyNumberFormat="1" applyFont="1" applyProtection="1">
      <protection locked="0"/>
    </xf>
    <xf numFmtId="165" fontId="1" fillId="4" borderId="48" xfId="4" applyNumberFormat="1" applyFont="1" applyFill="1" applyBorder="1" applyAlignment="1" applyProtection="1">
      <alignment horizontal="right" vertical="center" wrapText="1"/>
      <protection locked="0"/>
    </xf>
    <xf numFmtId="0" fontId="5" fillId="0" borderId="8"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9" fontId="4" fillId="0" borderId="1" xfId="2"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166" fontId="4" fillId="0" borderId="23" xfId="4" applyNumberFormat="1" applyFont="1" applyBorder="1" applyAlignment="1" applyProtection="1">
      <alignment horizontal="center" vertical="center" wrapText="1"/>
      <protection locked="0"/>
    </xf>
    <xf numFmtId="9" fontId="0" fillId="0" borderId="5" xfId="2" applyFont="1" applyBorder="1" applyAlignment="1" applyProtection="1">
      <alignment horizontal="center" vertical="center" wrapText="1"/>
      <protection locked="0"/>
    </xf>
    <xf numFmtId="1" fontId="4" fillId="0" borderId="1" xfId="2" applyNumberFormat="1" applyFont="1" applyBorder="1" applyAlignment="1" applyProtection="1">
      <alignment horizontal="center" vertical="center" wrapText="1"/>
      <protection locked="0"/>
    </xf>
    <xf numFmtId="0" fontId="11" fillId="0" borderId="7" xfId="0" applyFont="1" applyBorder="1" applyAlignment="1" applyProtection="1">
      <alignment horizontal="left" vertical="center" wrapText="1"/>
      <protection locked="0"/>
    </xf>
    <xf numFmtId="165" fontId="4" fillId="0" borderId="23" xfId="4" applyNumberFormat="1" applyFont="1" applyBorder="1" applyAlignment="1" applyProtection="1">
      <alignment vertical="center" wrapText="1"/>
      <protection locked="0"/>
    </xf>
    <xf numFmtId="42" fontId="0" fillId="0" borderId="5" xfId="1" applyFont="1" applyBorder="1" applyAlignment="1" applyProtection="1">
      <alignment vertical="center"/>
      <protection locked="0"/>
    </xf>
    <xf numFmtId="42" fontId="0" fillId="0" borderId="1" xfId="1" applyFont="1" applyBorder="1" applyAlignment="1" applyProtection="1">
      <alignment vertical="center"/>
      <protection locked="0"/>
    </xf>
    <xf numFmtId="42" fontId="0" fillId="0" borderId="5" xfId="1" applyFont="1" applyBorder="1" applyAlignment="1" applyProtection="1">
      <alignment horizontal="center" vertical="center"/>
      <protection locked="0"/>
    </xf>
    <xf numFmtId="0" fontId="0" fillId="0" borderId="15" xfId="0" applyBorder="1" applyAlignment="1" applyProtection="1">
      <alignment horizontal="center" vertical="center"/>
      <protection locked="0"/>
    </xf>
    <xf numFmtId="42" fontId="0" fillId="0" borderId="1" xfId="1" applyFont="1" applyBorder="1" applyAlignment="1" applyProtection="1">
      <alignment horizontal="center" vertical="center"/>
      <protection locked="0"/>
    </xf>
    <xf numFmtId="0" fontId="0" fillId="0" borderId="13" xfId="0" applyBorder="1" applyAlignment="1" applyProtection="1">
      <alignment horizontal="center" vertical="center"/>
      <protection locked="0"/>
    </xf>
    <xf numFmtId="1" fontId="0" fillId="0" borderId="15" xfId="0" applyNumberFormat="1" applyBorder="1" applyAlignment="1" applyProtection="1">
      <alignment horizontal="center" vertical="center"/>
      <protection locked="0"/>
    </xf>
    <xf numFmtId="1" fontId="4" fillId="0" borderId="26" xfId="4" applyNumberFormat="1" applyFont="1" applyBorder="1" applyAlignment="1" applyProtection="1">
      <alignment horizontal="center" vertical="center" wrapText="1"/>
      <protection locked="0"/>
    </xf>
    <xf numFmtId="0" fontId="0" fillId="0" borderId="13" xfId="0" applyBorder="1" applyAlignment="1" applyProtection="1">
      <alignment horizontal="left" vertical="center" wrapText="1"/>
      <protection locked="0"/>
    </xf>
    <xf numFmtId="1" fontId="0" fillId="0" borderId="13" xfId="4" applyNumberFormat="1" applyFont="1" applyBorder="1" applyAlignment="1" applyProtection="1">
      <alignment horizontal="center" vertical="center"/>
      <protection locked="0"/>
    </xf>
    <xf numFmtId="166" fontId="0" fillId="0" borderId="5" xfId="1" applyNumberFormat="1" applyFont="1" applyBorder="1" applyAlignment="1" applyProtection="1">
      <alignment horizontal="center" vertical="center"/>
      <protection locked="0"/>
    </xf>
    <xf numFmtId="1" fontId="4" fillId="0" borderId="23" xfId="4" applyNumberFormat="1" applyFont="1" applyFill="1" applyBorder="1" applyAlignment="1" applyProtection="1">
      <alignment horizontal="center" vertical="center" wrapText="1"/>
      <protection locked="0"/>
    </xf>
    <xf numFmtId="42" fontId="0" fillId="0" borderId="5" xfId="1" applyFont="1" applyFill="1" applyBorder="1" applyAlignment="1" applyProtection="1">
      <alignment horizontal="right" vertical="center"/>
      <protection locked="0"/>
    </xf>
    <xf numFmtId="165" fontId="4" fillId="0" borderId="23" xfId="4" applyNumberFormat="1" applyFont="1" applyFill="1" applyBorder="1" applyAlignment="1" applyProtection="1">
      <alignment horizontal="center" vertical="center" wrapText="1"/>
      <protection locked="0"/>
    </xf>
    <xf numFmtId="42" fontId="0" fillId="0" borderId="1" xfId="1" applyFont="1" applyFill="1" applyBorder="1" applyAlignment="1" applyProtection="1">
      <alignment horizontal="right" vertical="center"/>
      <protection locked="0"/>
    </xf>
    <xf numFmtId="1" fontId="0" fillId="0" borderId="15" xfId="0" applyNumberFormat="1" applyBorder="1" applyAlignment="1" applyProtection="1">
      <alignment horizontal="right" vertical="center"/>
      <protection locked="0"/>
    </xf>
    <xf numFmtId="42" fontId="0" fillId="0" borderId="5" xfId="1" applyFont="1" applyFill="1" applyBorder="1" applyAlignment="1" applyProtection="1">
      <alignment horizontal="center" vertical="center"/>
      <protection locked="0"/>
    </xf>
    <xf numFmtId="165" fontId="4" fillId="0" borderId="26" xfId="4" applyNumberFormat="1" applyFont="1" applyFill="1" applyBorder="1" applyAlignment="1" applyProtection="1">
      <alignment horizontal="center" vertical="center" wrapText="1"/>
      <protection locked="0"/>
    </xf>
    <xf numFmtId="42" fontId="0" fillId="0" borderId="1" xfId="1" applyFont="1" applyFill="1" applyBorder="1" applyAlignment="1" applyProtection="1">
      <alignment horizontal="center" vertical="center"/>
      <protection locked="0"/>
    </xf>
    <xf numFmtId="0" fontId="0" fillId="0" borderId="13" xfId="0" applyBorder="1" applyAlignment="1" applyProtection="1">
      <alignment horizontal="right" vertical="center"/>
      <protection locked="0"/>
    </xf>
    <xf numFmtId="0" fontId="4" fillId="0" borderId="14" xfId="0" applyFont="1" applyBorder="1" applyAlignment="1" applyProtection="1">
      <alignment horizontal="center" vertical="center" wrapText="1"/>
      <protection locked="0"/>
    </xf>
    <xf numFmtId="9" fontId="4" fillId="0" borderId="52" xfId="2" applyFont="1" applyBorder="1" applyAlignment="1" applyProtection="1">
      <alignment horizontal="center" vertical="center" wrapText="1"/>
      <protection locked="0"/>
    </xf>
    <xf numFmtId="0" fontId="0" fillId="0" borderId="53" xfId="0" applyBorder="1" applyAlignment="1" applyProtection="1">
      <alignment horizontal="center" vertical="center"/>
      <protection locked="0"/>
    </xf>
    <xf numFmtId="42" fontId="0" fillId="0" borderId="4" xfId="1" applyFont="1" applyBorder="1" applyAlignment="1" applyProtection="1">
      <alignment horizontal="center" vertical="center"/>
      <protection locked="0"/>
    </xf>
    <xf numFmtId="9" fontId="4" fillId="0" borderId="54" xfId="2" applyFont="1" applyBorder="1" applyAlignment="1" applyProtection="1">
      <alignment horizontal="center" vertical="center" wrapText="1"/>
      <protection locked="0"/>
    </xf>
    <xf numFmtId="165" fontId="4" fillId="0" borderId="55" xfId="4" applyNumberFormat="1" applyFont="1" applyBorder="1" applyAlignment="1" applyProtection="1">
      <alignment horizontal="center" vertical="center" wrapText="1"/>
      <protection locked="0"/>
    </xf>
    <xf numFmtId="0" fontId="4" fillId="0" borderId="56" xfId="0" applyFont="1" applyBorder="1" applyAlignment="1" applyProtection="1">
      <alignment horizontal="left" vertical="center" wrapText="1"/>
      <protection locked="0"/>
    </xf>
    <xf numFmtId="0" fontId="4" fillId="0" borderId="4" xfId="0" applyFont="1" applyBorder="1" applyAlignment="1" applyProtection="1">
      <alignment horizontal="center" vertical="center" wrapText="1"/>
      <protection locked="0"/>
    </xf>
    <xf numFmtId="0" fontId="4" fillId="0" borderId="24" xfId="0" applyFont="1" applyBorder="1" applyAlignment="1" applyProtection="1">
      <alignment horizontal="center" vertical="center" wrapText="1"/>
      <protection locked="0"/>
    </xf>
    <xf numFmtId="1" fontId="4" fillId="0" borderId="57" xfId="4" applyNumberFormat="1" applyFont="1" applyBorder="1" applyAlignment="1" applyProtection="1">
      <alignment horizontal="center" vertical="center" wrapText="1"/>
      <protection locked="0"/>
    </xf>
    <xf numFmtId="42" fontId="0" fillId="0" borderId="58" xfId="1" applyFont="1" applyBorder="1" applyAlignment="1" applyProtection="1">
      <alignment horizontal="center" vertical="center"/>
      <protection locked="0"/>
    </xf>
    <xf numFmtId="42" fontId="0" fillId="0" borderId="59" xfId="1" applyFont="1" applyBorder="1" applyAlignment="1" applyProtection="1">
      <alignment horizontal="center" vertical="center"/>
      <protection locked="0"/>
    </xf>
    <xf numFmtId="1" fontId="4" fillId="0" borderId="61" xfId="4" applyNumberFormat="1" applyFont="1" applyBorder="1" applyAlignment="1" applyProtection="1">
      <alignment horizontal="center" vertical="center" wrapText="1"/>
      <protection locked="0"/>
    </xf>
    <xf numFmtId="42" fontId="0" fillId="0" borderId="60" xfId="1" applyFont="1" applyBorder="1" applyAlignment="1" applyProtection="1">
      <alignment horizontal="center" vertical="center"/>
      <protection locked="0"/>
    </xf>
    <xf numFmtId="9" fontId="0" fillId="0" borderId="5" xfId="2" applyFont="1" applyBorder="1" applyAlignment="1" applyProtection="1">
      <alignment vertical="center" wrapText="1"/>
      <protection locked="0"/>
    </xf>
    <xf numFmtId="0" fontId="9" fillId="2" borderId="49" xfId="0" applyFont="1" applyFill="1" applyBorder="1" applyAlignment="1" applyProtection="1">
      <alignment horizontal="center"/>
      <protection locked="0"/>
    </xf>
    <xf numFmtId="0" fontId="1" fillId="5" borderId="0" xfId="0" applyFont="1" applyFill="1" applyAlignment="1" applyProtection="1">
      <alignment horizontal="center" wrapText="1"/>
      <protection locked="0"/>
    </xf>
    <xf numFmtId="0" fontId="1" fillId="4" borderId="49" xfId="0" applyFont="1" applyFill="1" applyBorder="1" applyAlignment="1" applyProtection="1">
      <alignment horizontal="right" vertical="center" wrapText="1"/>
      <protection locked="0"/>
    </xf>
    <xf numFmtId="165" fontId="1" fillId="4" borderId="49" xfId="4" applyNumberFormat="1" applyFont="1" applyFill="1" applyBorder="1" applyAlignment="1" applyProtection="1">
      <alignment horizontal="right" vertical="center" wrapText="1"/>
      <protection locked="0"/>
    </xf>
    <xf numFmtId="0" fontId="1" fillId="2" borderId="0" xfId="0" applyFont="1" applyFill="1" applyAlignment="1" applyProtection="1">
      <alignment vertical="center" wrapText="1"/>
      <protection locked="0"/>
    </xf>
    <xf numFmtId="0" fontId="1" fillId="2" borderId="46" xfId="0" applyFont="1" applyFill="1" applyBorder="1" applyAlignment="1" applyProtection="1">
      <alignment vertical="center" wrapText="1"/>
      <protection locked="0"/>
    </xf>
    <xf numFmtId="9" fontId="8" fillId="9" borderId="66" xfId="2" applyFont="1" applyFill="1" applyBorder="1" applyAlignment="1" applyProtection="1">
      <alignment horizontal="center" vertical="center" wrapText="1"/>
      <protection locked="0"/>
    </xf>
    <xf numFmtId="0" fontId="0" fillId="0" borderId="79" xfId="0" applyBorder="1" applyProtection="1">
      <protection locked="0"/>
    </xf>
    <xf numFmtId="167" fontId="0" fillId="0" borderId="5" xfId="1" applyNumberFormat="1" applyFont="1" applyBorder="1" applyAlignment="1" applyProtection="1">
      <alignment horizontal="right" vertical="center"/>
      <protection locked="0"/>
    </xf>
    <xf numFmtId="168" fontId="0" fillId="0" borderId="5" xfId="1" applyNumberFormat="1" applyFont="1" applyBorder="1" applyAlignment="1" applyProtection="1">
      <alignment horizontal="right" vertical="center"/>
      <protection locked="0"/>
    </xf>
    <xf numFmtId="0" fontId="0" fillId="0" borderId="0" xfId="0" applyAlignment="1" applyProtection="1">
      <alignment horizontal="center" vertical="center"/>
      <protection locked="0"/>
    </xf>
    <xf numFmtId="9" fontId="0" fillId="0" borderId="5" xfId="2" applyFont="1" applyBorder="1" applyAlignment="1" applyProtection="1">
      <alignment horizontal="left" vertical="center" wrapText="1"/>
      <protection locked="0"/>
    </xf>
    <xf numFmtId="0" fontId="4" fillId="13" borderId="1" xfId="0" applyFont="1" applyFill="1" applyBorder="1" applyAlignment="1" applyProtection="1">
      <alignment horizontal="left" vertical="center" wrapText="1"/>
      <protection locked="0"/>
    </xf>
    <xf numFmtId="0" fontId="4" fillId="13" borderId="1" xfId="0" applyFont="1" applyFill="1" applyBorder="1" applyAlignment="1" applyProtection="1">
      <alignment horizontal="center" vertical="center" wrapText="1"/>
      <protection locked="0"/>
    </xf>
    <xf numFmtId="9" fontId="4" fillId="13" borderId="2" xfId="2" applyFont="1" applyFill="1" applyBorder="1" applyAlignment="1" applyProtection="1">
      <alignment horizontal="center" vertical="center" wrapText="1"/>
      <protection locked="0"/>
    </xf>
    <xf numFmtId="0" fontId="0" fillId="13" borderId="13" xfId="0" applyFill="1" applyBorder="1" applyAlignment="1" applyProtection="1">
      <alignment horizontal="center" vertical="center"/>
      <protection locked="0"/>
    </xf>
    <xf numFmtId="42" fontId="0" fillId="13" borderId="5" xfId="1" applyFont="1" applyFill="1" applyBorder="1" applyAlignment="1" applyProtection="1">
      <alignment horizontal="right" vertical="center"/>
      <protection locked="0"/>
    </xf>
    <xf numFmtId="166" fontId="4" fillId="13" borderId="23" xfId="4" applyNumberFormat="1" applyFont="1" applyFill="1" applyBorder="1" applyAlignment="1" applyProtection="1">
      <alignment horizontal="center" vertical="center" wrapText="1"/>
      <protection locked="0"/>
    </xf>
    <xf numFmtId="9" fontId="0" fillId="13" borderId="14" xfId="2" applyFont="1" applyFill="1" applyBorder="1" applyAlignment="1" applyProtection="1">
      <alignment horizontal="center" vertical="center"/>
    </xf>
    <xf numFmtId="9" fontId="0" fillId="13" borderId="13" xfId="0" applyNumberFormat="1" applyFill="1" applyBorder="1" applyAlignment="1">
      <alignment horizontal="center" vertical="center"/>
    </xf>
    <xf numFmtId="0" fontId="0" fillId="13" borderId="13" xfId="0" applyFill="1" applyBorder="1" applyAlignment="1" applyProtection="1">
      <alignment horizontal="left" vertical="center" wrapText="1"/>
      <protection locked="0"/>
    </xf>
    <xf numFmtId="1" fontId="0" fillId="13" borderId="13" xfId="4" applyNumberFormat="1" applyFont="1" applyFill="1" applyBorder="1" applyAlignment="1" applyProtection="1">
      <alignment horizontal="center" vertical="center"/>
      <protection locked="0"/>
    </xf>
    <xf numFmtId="166" fontId="0" fillId="13" borderId="5" xfId="1" applyNumberFormat="1" applyFont="1" applyFill="1" applyBorder="1" applyAlignment="1" applyProtection="1">
      <alignment horizontal="center" vertical="center"/>
      <protection locked="0"/>
    </xf>
    <xf numFmtId="9" fontId="0" fillId="13" borderId="14" xfId="2" applyFont="1" applyFill="1" applyBorder="1" applyAlignment="1" applyProtection="1">
      <alignment horizontal="center" vertical="center"/>
      <protection locked="0"/>
    </xf>
    <xf numFmtId="9" fontId="0" fillId="13" borderId="13" xfId="0" applyNumberFormat="1" applyFill="1" applyBorder="1" applyAlignment="1" applyProtection="1">
      <alignment horizontal="center" vertical="center"/>
      <protection locked="0"/>
    </xf>
    <xf numFmtId="9" fontId="0" fillId="13" borderId="5" xfId="2" applyFont="1" applyFill="1" applyBorder="1" applyAlignment="1" applyProtection="1">
      <alignment horizontal="center" vertical="center" wrapText="1"/>
      <protection locked="0"/>
    </xf>
    <xf numFmtId="0" fontId="0" fillId="13" borderId="0" xfId="0" applyFill="1" applyProtection="1">
      <protection locked="0"/>
    </xf>
    <xf numFmtId="165" fontId="4" fillId="14" borderId="62" xfId="4" applyNumberFormat="1" applyFont="1" applyFill="1" applyBorder="1" applyAlignment="1" applyProtection="1">
      <alignment horizontal="center" vertical="center" wrapText="1"/>
      <protection locked="0"/>
    </xf>
    <xf numFmtId="169" fontId="15" fillId="0" borderId="80" xfId="5" applyNumberFormat="1" applyFont="1" applyBorder="1" applyAlignment="1">
      <alignment horizontal="center" vertical="center"/>
    </xf>
    <xf numFmtId="0" fontId="0" fillId="15" borderId="13" xfId="0" applyFill="1" applyBorder="1" applyAlignment="1" applyProtection="1">
      <alignment horizontal="center" vertical="center"/>
      <protection locked="0"/>
    </xf>
    <xf numFmtId="9" fontId="4" fillId="0" borderId="2" xfId="2" applyFont="1" applyFill="1" applyBorder="1" applyAlignment="1" applyProtection="1">
      <alignment horizontal="center" vertical="center" wrapText="1"/>
      <protection locked="0"/>
    </xf>
    <xf numFmtId="1" fontId="0" fillId="0" borderId="13" xfId="0" applyNumberFormat="1" applyBorder="1" applyAlignment="1" applyProtection="1">
      <alignment horizontal="center" vertical="center"/>
      <protection locked="0"/>
    </xf>
    <xf numFmtId="166" fontId="4" fillId="0" borderId="23" xfId="4" applyNumberFormat="1" applyFont="1" applyFill="1" applyBorder="1" applyAlignment="1" applyProtection="1">
      <alignment horizontal="center" vertical="center" wrapText="1"/>
      <protection locked="0"/>
    </xf>
    <xf numFmtId="1" fontId="0" fillId="0" borderId="13" xfId="4" applyNumberFormat="1" applyFont="1" applyFill="1" applyBorder="1" applyAlignment="1" applyProtection="1">
      <alignment horizontal="center" vertical="center"/>
      <protection locked="0"/>
    </xf>
    <xf numFmtId="166" fontId="0" fillId="0" borderId="5" xfId="1" applyNumberFormat="1" applyFont="1" applyFill="1" applyBorder="1" applyAlignment="1" applyProtection="1">
      <alignment horizontal="center" vertical="center"/>
      <protection locked="0"/>
    </xf>
    <xf numFmtId="42" fontId="0" fillId="15" borderId="5" xfId="1" applyFont="1" applyFill="1" applyBorder="1" applyAlignment="1" applyProtection="1">
      <alignment horizontal="right" vertical="center"/>
      <protection locked="0"/>
    </xf>
    <xf numFmtId="1" fontId="0" fillId="15" borderId="13" xfId="4" applyNumberFormat="1" applyFont="1" applyFill="1" applyBorder="1" applyAlignment="1" applyProtection="1">
      <alignment horizontal="center" vertical="center"/>
      <protection locked="0"/>
    </xf>
    <xf numFmtId="170" fontId="0" fillId="2" borderId="14" xfId="2" applyNumberFormat="1" applyFont="1" applyFill="1" applyBorder="1" applyAlignment="1" applyProtection="1">
      <alignment horizontal="center" vertical="center"/>
      <protection locked="0"/>
    </xf>
    <xf numFmtId="170" fontId="0" fillId="2" borderId="13" xfId="0" applyNumberFormat="1" applyFill="1" applyBorder="1" applyAlignment="1" applyProtection="1">
      <alignment horizontal="center" vertical="center"/>
      <protection locked="0"/>
    </xf>
    <xf numFmtId="170" fontId="0" fillId="13" borderId="14" xfId="2" applyNumberFormat="1" applyFont="1" applyFill="1" applyBorder="1" applyAlignment="1" applyProtection="1">
      <alignment horizontal="center" vertical="center"/>
      <protection locked="0"/>
    </xf>
    <xf numFmtId="170" fontId="0" fillId="13" borderId="13" xfId="0" applyNumberFormat="1" applyFill="1" applyBorder="1" applyAlignment="1" applyProtection="1">
      <alignment horizontal="center" vertical="center"/>
      <protection locked="0"/>
    </xf>
    <xf numFmtId="0" fontId="0" fillId="0" borderId="13" xfId="0" applyBorder="1" applyAlignment="1" applyProtection="1">
      <alignment horizontal="center" vertical="center" wrapText="1"/>
      <protection locked="0"/>
    </xf>
    <xf numFmtId="0" fontId="16" fillId="0" borderId="13" xfId="0" applyFont="1" applyBorder="1" applyAlignment="1" applyProtection="1">
      <alignment horizontal="center" vertical="center"/>
      <protection locked="0"/>
    </xf>
    <xf numFmtId="42" fontId="16" fillId="0" borderId="5" xfId="1" applyFont="1" applyBorder="1" applyAlignment="1" applyProtection="1">
      <alignment horizontal="right" vertical="center"/>
      <protection locked="0"/>
    </xf>
    <xf numFmtId="170" fontId="4" fillId="0" borderId="1" xfId="2" applyNumberFormat="1" applyFont="1" applyBorder="1" applyAlignment="1" applyProtection="1">
      <alignment horizontal="center" vertical="center" wrapText="1"/>
      <protection locked="0"/>
    </xf>
    <xf numFmtId="170" fontId="4" fillId="0" borderId="2" xfId="2" applyNumberFormat="1" applyFont="1" applyFill="1" applyBorder="1" applyAlignment="1" applyProtection="1">
      <alignment horizontal="center" vertical="center" wrapText="1"/>
      <protection locked="0"/>
    </xf>
    <xf numFmtId="170" fontId="4" fillId="0" borderId="52" xfId="2" applyNumberFormat="1" applyFont="1" applyBorder="1" applyAlignment="1" applyProtection="1">
      <alignment horizontal="center" vertical="center" wrapText="1"/>
      <protection locked="0"/>
    </xf>
    <xf numFmtId="9" fontId="0" fillId="0" borderId="5" xfId="2" applyFont="1" applyFill="1" applyBorder="1" applyAlignment="1" applyProtection="1">
      <alignment horizontal="center" vertical="center" wrapText="1"/>
      <protection locked="0"/>
    </xf>
    <xf numFmtId="42" fontId="0" fillId="0" borderId="14" xfId="1" applyFont="1" applyBorder="1" applyAlignment="1" applyProtection="1">
      <alignment horizontal="right" vertical="center"/>
      <protection locked="0"/>
    </xf>
    <xf numFmtId="42" fontId="0" fillId="0" borderId="0" xfId="1" applyFont="1" applyBorder="1" applyAlignment="1" applyProtection="1">
      <alignment horizontal="right" vertical="center"/>
      <protection locked="0"/>
    </xf>
    <xf numFmtId="166" fontId="4" fillId="15" borderId="23" xfId="4" applyNumberFormat="1" applyFont="1" applyFill="1" applyBorder="1" applyAlignment="1" applyProtection="1">
      <alignment horizontal="center" vertical="center" wrapText="1"/>
      <protection locked="0"/>
    </xf>
    <xf numFmtId="9" fontId="0" fillId="15" borderId="5" xfId="2" applyFont="1" applyFill="1" applyBorder="1" applyAlignment="1" applyProtection="1">
      <alignment horizontal="center" vertical="center" wrapText="1"/>
      <protection locked="0"/>
    </xf>
    <xf numFmtId="166" fontId="0" fillId="15" borderId="5" xfId="1" applyNumberFormat="1" applyFont="1" applyFill="1" applyBorder="1" applyAlignment="1" applyProtection="1">
      <alignment horizontal="center" vertical="center"/>
      <protection locked="0"/>
    </xf>
    <xf numFmtId="0" fontId="1" fillId="9" borderId="36" xfId="0" applyFont="1" applyFill="1" applyBorder="1" applyAlignment="1" applyProtection="1">
      <alignment horizontal="center" vertical="center" wrapText="1"/>
      <protection locked="0"/>
    </xf>
    <xf numFmtId="0" fontId="1" fillId="9" borderId="0" xfId="0" applyFont="1" applyFill="1" applyAlignment="1" applyProtection="1">
      <alignment horizontal="center" vertical="center" wrapText="1"/>
      <protection locked="0"/>
    </xf>
    <xf numFmtId="0" fontId="1" fillId="8" borderId="44" xfId="0" applyFont="1" applyFill="1" applyBorder="1" applyAlignment="1" applyProtection="1">
      <alignment horizontal="center" vertical="center" wrapText="1"/>
      <protection locked="0"/>
    </xf>
    <xf numFmtId="0" fontId="1" fillId="8" borderId="45" xfId="0" applyFont="1" applyFill="1" applyBorder="1" applyAlignment="1" applyProtection="1">
      <alignment horizontal="center" vertical="center" wrapText="1"/>
      <protection locked="0"/>
    </xf>
    <xf numFmtId="0" fontId="1" fillId="2" borderId="36" xfId="0" applyFont="1" applyFill="1" applyBorder="1" applyAlignment="1" applyProtection="1">
      <alignment horizontal="center" vertical="center" wrapText="1"/>
      <protection locked="0"/>
    </xf>
    <xf numFmtId="0" fontId="1" fillId="2" borderId="0" xfId="0" applyFont="1" applyFill="1" applyAlignment="1" applyProtection="1">
      <alignment horizontal="center" vertical="center" wrapText="1"/>
      <protection locked="0"/>
    </xf>
    <xf numFmtId="9" fontId="1" fillId="3" borderId="28" xfId="2" applyFont="1" applyFill="1" applyBorder="1" applyAlignment="1" applyProtection="1">
      <alignment horizontal="center" vertical="center" wrapText="1"/>
      <protection locked="0"/>
    </xf>
    <xf numFmtId="9" fontId="1" fillId="3" borderId="29" xfId="2" applyFont="1" applyFill="1" applyBorder="1" applyAlignment="1" applyProtection="1">
      <alignment horizontal="center" vertical="center" wrapText="1"/>
      <protection locked="0"/>
    </xf>
    <xf numFmtId="9" fontId="1" fillId="3" borderId="30" xfId="2" applyFont="1" applyFill="1" applyBorder="1" applyAlignment="1" applyProtection="1">
      <alignment horizontal="center" vertical="center" wrapText="1"/>
      <protection locked="0"/>
    </xf>
    <xf numFmtId="9" fontId="1" fillId="3" borderId="31" xfId="2" applyFont="1" applyFill="1" applyBorder="1" applyAlignment="1" applyProtection="1">
      <alignment horizontal="center" vertical="center" wrapText="1"/>
      <protection locked="0"/>
    </xf>
    <xf numFmtId="165" fontId="1" fillId="3" borderId="34" xfId="4" applyNumberFormat="1" applyFont="1" applyFill="1" applyBorder="1" applyAlignment="1" applyProtection="1">
      <alignment horizontal="center" vertical="center" wrapText="1"/>
      <protection locked="0"/>
    </xf>
    <xf numFmtId="165" fontId="1" fillId="3" borderId="35" xfId="4" applyNumberFormat="1" applyFont="1" applyFill="1" applyBorder="1" applyAlignment="1" applyProtection="1">
      <alignment horizontal="center" vertical="center" wrapText="1"/>
      <protection locked="0"/>
    </xf>
    <xf numFmtId="165" fontId="1" fillId="3" borderId="32" xfId="4" applyNumberFormat="1" applyFont="1" applyFill="1" applyBorder="1" applyAlignment="1" applyProtection="1">
      <alignment horizontal="center" vertical="center" wrapText="1"/>
      <protection locked="0"/>
    </xf>
    <xf numFmtId="165" fontId="1" fillId="3" borderId="33" xfId="4" applyNumberFormat="1" applyFont="1" applyFill="1" applyBorder="1" applyAlignment="1" applyProtection="1">
      <alignment horizontal="center" vertical="center" wrapText="1"/>
      <protection locked="0"/>
    </xf>
    <xf numFmtId="0" fontId="1" fillId="4" borderId="36" xfId="0" applyFont="1" applyFill="1" applyBorder="1" applyAlignment="1" applyProtection="1">
      <alignment horizontal="center" vertical="center" wrapText="1"/>
      <protection locked="0"/>
    </xf>
    <xf numFmtId="0" fontId="1" fillId="4" borderId="0" xfId="0" applyFont="1" applyFill="1" applyAlignment="1" applyProtection="1">
      <alignment horizontal="center" vertical="center" wrapText="1"/>
      <protection locked="0"/>
    </xf>
    <xf numFmtId="0" fontId="1" fillId="4" borderId="46" xfId="0" applyFont="1" applyFill="1" applyBorder="1" applyAlignment="1" applyProtection="1">
      <alignment horizontal="center" vertical="center" wrapText="1"/>
      <protection locked="0"/>
    </xf>
    <xf numFmtId="0" fontId="8" fillId="8" borderId="36" xfId="0" applyFont="1" applyFill="1" applyBorder="1" applyAlignment="1" applyProtection="1">
      <alignment horizontal="center" vertical="center" wrapText="1"/>
      <protection locked="0"/>
    </xf>
    <xf numFmtId="0" fontId="8" fillId="8" borderId="0" xfId="0" applyFont="1" applyFill="1" applyAlignment="1" applyProtection="1">
      <alignment horizontal="center" vertical="center" wrapText="1"/>
      <protection locked="0"/>
    </xf>
    <xf numFmtId="0" fontId="1" fillId="2" borderId="46" xfId="0" applyFont="1" applyFill="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1" fillId="3" borderId="22" xfId="0" applyFont="1" applyFill="1" applyBorder="1" applyAlignment="1" applyProtection="1">
      <alignment horizontal="center" vertical="center" wrapText="1"/>
      <protection locked="0"/>
    </xf>
    <xf numFmtId="0" fontId="1" fillId="3" borderId="18"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center" wrapText="1"/>
      <protection locked="0"/>
    </xf>
    <xf numFmtId="0" fontId="1" fillId="3" borderId="5" xfId="0" applyFont="1" applyFill="1" applyBorder="1" applyAlignment="1" applyProtection="1">
      <alignment horizontal="center" vertical="center" wrapText="1"/>
      <protection locked="0"/>
    </xf>
    <xf numFmtId="0" fontId="1" fillId="3" borderId="6" xfId="0"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wrapText="1"/>
      <protection locked="0"/>
    </xf>
    <xf numFmtId="0" fontId="1" fillId="3" borderId="17" xfId="0" applyFont="1" applyFill="1" applyBorder="1" applyAlignment="1" applyProtection="1">
      <alignment horizontal="center" vertical="center" wrapText="1"/>
      <protection locked="0"/>
    </xf>
    <xf numFmtId="0" fontId="1" fillId="3" borderId="16" xfId="0" applyFont="1" applyFill="1" applyBorder="1" applyAlignment="1" applyProtection="1">
      <alignment horizontal="center" vertical="center" wrapText="1"/>
      <protection locked="0"/>
    </xf>
    <xf numFmtId="0" fontId="0" fillId="0" borderId="51" xfId="0" applyBorder="1" applyAlignment="1" applyProtection="1">
      <alignment horizontal="justify" vertical="center"/>
      <protection locked="0"/>
    </xf>
    <xf numFmtId="0" fontId="0" fillId="0" borderId="13" xfId="0" applyBorder="1" applyAlignment="1" applyProtection="1">
      <alignment horizontal="justify" vertical="center"/>
      <protection locked="0"/>
    </xf>
    <xf numFmtId="0" fontId="1" fillId="5" borderId="20" xfId="0" applyFont="1" applyFill="1" applyBorder="1" applyAlignment="1" applyProtection="1">
      <alignment horizontal="center" wrapText="1"/>
      <protection locked="0"/>
    </xf>
    <xf numFmtId="0" fontId="1" fillId="5" borderId="21" xfId="0" applyFont="1" applyFill="1" applyBorder="1" applyAlignment="1" applyProtection="1">
      <alignment horizontal="center" wrapText="1"/>
      <protection locked="0"/>
    </xf>
    <xf numFmtId="9" fontId="8" fillId="3" borderId="18" xfId="2" applyFont="1" applyFill="1" applyBorder="1" applyAlignment="1" applyProtection="1">
      <alignment horizontal="center" vertical="center" wrapText="1"/>
      <protection locked="0"/>
    </xf>
    <xf numFmtId="9" fontId="8" fillId="3" borderId="5" xfId="2" applyFont="1" applyFill="1" applyBorder="1" applyAlignment="1" applyProtection="1">
      <alignment horizontal="center" vertical="center" wrapText="1"/>
      <protection locked="0"/>
    </xf>
    <xf numFmtId="9" fontId="8" fillId="3" borderId="1" xfId="2" applyFont="1" applyFill="1" applyBorder="1" applyAlignment="1" applyProtection="1">
      <alignment horizontal="center" vertical="center" wrapText="1"/>
      <protection locked="0"/>
    </xf>
    <xf numFmtId="9" fontId="8" fillId="3" borderId="16" xfId="2" applyFont="1" applyFill="1" applyBorder="1" applyAlignment="1" applyProtection="1">
      <alignment horizontal="center" vertical="center" wrapText="1"/>
      <protection locked="0"/>
    </xf>
    <xf numFmtId="0" fontId="1" fillId="3" borderId="38"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0" fontId="1" fillId="3" borderId="39" xfId="0" applyFont="1" applyFill="1" applyBorder="1" applyAlignment="1" applyProtection="1">
      <alignment horizontal="center" vertical="center" wrapText="1"/>
      <protection locked="0"/>
    </xf>
    <xf numFmtId="9" fontId="1" fillId="3" borderId="40" xfId="2" applyFont="1" applyFill="1" applyBorder="1" applyAlignment="1" applyProtection="1">
      <alignment horizontal="center" vertical="center" wrapText="1"/>
      <protection locked="0"/>
    </xf>
    <xf numFmtId="9" fontId="1" fillId="3" borderId="41" xfId="2" applyFont="1" applyFill="1" applyBorder="1" applyAlignment="1" applyProtection="1">
      <alignment horizontal="center" vertical="center" wrapText="1"/>
      <protection locked="0"/>
    </xf>
    <xf numFmtId="9" fontId="1" fillId="3" borderId="42" xfId="2" applyFont="1" applyFill="1" applyBorder="1" applyAlignment="1" applyProtection="1">
      <alignment horizontal="center" vertical="center" wrapText="1"/>
      <protection locked="0"/>
    </xf>
    <xf numFmtId="9" fontId="1" fillId="3" borderId="43" xfId="2" applyFont="1" applyFill="1" applyBorder="1" applyAlignment="1" applyProtection="1">
      <alignment horizontal="center" vertical="center" wrapText="1"/>
      <protection locked="0"/>
    </xf>
    <xf numFmtId="0" fontId="4" fillId="0" borderId="1" xfId="0" applyFont="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7" fillId="2" borderId="0" xfId="0" applyFont="1" applyFill="1" applyAlignment="1" applyProtection="1">
      <alignment horizontal="center" vertical="center"/>
      <protection locked="0"/>
    </xf>
    <xf numFmtId="0" fontId="1" fillId="4" borderId="47" xfId="0" applyFont="1" applyFill="1" applyBorder="1" applyAlignment="1" applyProtection="1">
      <alignment horizontal="right" vertical="center" wrapText="1"/>
      <protection locked="0"/>
    </xf>
    <xf numFmtId="0" fontId="1" fillId="4" borderId="48" xfId="0" applyFont="1" applyFill="1" applyBorder="1" applyAlignment="1" applyProtection="1">
      <alignment horizontal="right" vertical="center" wrapText="1"/>
      <protection locked="0"/>
    </xf>
    <xf numFmtId="0" fontId="9" fillId="2" borderId="47" xfId="0" applyFont="1" applyFill="1" applyBorder="1" applyAlignment="1" applyProtection="1">
      <alignment horizontal="center"/>
      <protection locked="0"/>
    </xf>
    <xf numFmtId="0" fontId="9" fillId="2" borderId="49" xfId="0" applyFont="1" applyFill="1" applyBorder="1" applyAlignment="1" applyProtection="1">
      <alignment horizontal="center"/>
      <protection locked="0"/>
    </xf>
    <xf numFmtId="0" fontId="9" fillId="2" borderId="48" xfId="0" applyFont="1" applyFill="1" applyBorder="1" applyAlignment="1" applyProtection="1">
      <alignment horizontal="center"/>
      <protection locked="0"/>
    </xf>
    <xf numFmtId="9" fontId="0" fillId="0" borderId="9" xfId="2" applyFont="1" applyBorder="1" applyAlignment="1" applyProtection="1">
      <alignment horizontal="center" vertical="center" wrapText="1"/>
      <protection locked="0"/>
    </xf>
    <xf numFmtId="9" fontId="0" fillId="0" borderId="8" xfId="2" applyFont="1" applyBorder="1" applyAlignment="1" applyProtection="1">
      <alignment horizontal="center" vertical="center" wrapText="1"/>
      <protection locked="0"/>
    </xf>
    <xf numFmtId="0" fontId="0" fillId="0" borderId="0" xfId="0" applyAlignment="1" applyProtection="1">
      <alignment horizontal="left" vertical="center" wrapText="1"/>
      <protection locked="0"/>
    </xf>
    <xf numFmtId="0" fontId="4" fillId="0" borderId="3"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8" fillId="7" borderId="19" xfId="0" applyFont="1" applyFill="1" applyBorder="1" applyAlignment="1" applyProtection="1">
      <alignment horizontal="center"/>
      <protection locked="0"/>
    </xf>
    <xf numFmtId="0" fontId="8" fillId="7" borderId="0" xfId="0" applyFont="1" applyFill="1" applyAlignment="1" applyProtection="1">
      <alignment horizontal="center"/>
      <protection locked="0"/>
    </xf>
    <xf numFmtId="0" fontId="10" fillId="2" borderId="50" xfId="0" applyFont="1" applyFill="1" applyBorder="1" applyAlignment="1" applyProtection="1">
      <alignment horizontal="left" wrapText="1"/>
      <protection locked="0"/>
    </xf>
    <xf numFmtId="0" fontId="6" fillId="0" borderId="9" xfId="0" applyFont="1" applyBorder="1" applyAlignment="1" applyProtection="1">
      <alignment horizontal="left" vertical="center" wrapText="1"/>
      <protection locked="0"/>
    </xf>
    <xf numFmtId="0" fontId="6" fillId="0" borderId="11" xfId="0" applyFont="1" applyBorder="1" applyAlignment="1" applyProtection="1">
      <alignment horizontal="left" vertical="center" wrapText="1"/>
      <protection locked="0"/>
    </xf>
    <xf numFmtId="0" fontId="6" fillId="0" borderId="12"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10" xfId="0" applyFont="1" applyBorder="1" applyAlignment="1" applyProtection="1">
      <alignment horizontal="left" vertical="center" wrapText="1"/>
      <protection locked="0"/>
    </xf>
    <xf numFmtId="0" fontId="6" fillId="0" borderId="6" xfId="0" applyFont="1" applyBorder="1" applyAlignment="1" applyProtection="1">
      <alignment horizontal="center" vertical="center" wrapText="1"/>
      <protection locked="0"/>
    </xf>
    <xf numFmtId="0" fontId="1" fillId="2" borderId="78" xfId="0" applyFont="1" applyFill="1" applyBorder="1" applyAlignment="1" applyProtection="1">
      <alignment horizontal="center" vertical="center" wrapText="1"/>
      <protection locked="0"/>
    </xf>
    <xf numFmtId="0" fontId="1" fillId="2" borderId="77" xfId="0" applyFont="1" applyFill="1" applyBorder="1" applyAlignment="1" applyProtection="1">
      <alignment horizontal="center" vertical="center" wrapText="1"/>
      <protection locked="0"/>
    </xf>
    <xf numFmtId="9" fontId="8" fillId="9" borderId="70" xfId="2" applyFont="1" applyFill="1" applyBorder="1" applyAlignment="1" applyProtection="1">
      <alignment horizontal="center" vertical="center" wrapText="1"/>
      <protection locked="0"/>
    </xf>
    <xf numFmtId="9" fontId="8" fillId="9" borderId="65" xfId="2" applyFont="1" applyFill="1" applyBorder="1" applyAlignment="1" applyProtection="1">
      <alignment horizontal="center" vertical="center" wrapText="1"/>
      <protection locked="0"/>
    </xf>
    <xf numFmtId="9" fontId="8" fillId="9" borderId="71" xfId="2" applyFont="1" applyFill="1" applyBorder="1" applyAlignment="1" applyProtection="1">
      <alignment horizontal="center" vertical="center" wrapText="1"/>
      <protection locked="0"/>
    </xf>
    <xf numFmtId="9" fontId="8" fillId="9" borderId="72" xfId="2" applyFont="1" applyFill="1" applyBorder="1" applyAlignment="1" applyProtection="1">
      <alignment horizontal="center" vertical="center" wrapText="1"/>
      <protection locked="0"/>
    </xf>
    <xf numFmtId="9" fontId="8" fillId="9" borderId="73" xfId="2" applyFont="1" applyFill="1" applyBorder="1" applyAlignment="1" applyProtection="1">
      <alignment horizontal="center" vertical="center" wrapText="1"/>
      <protection locked="0"/>
    </xf>
    <xf numFmtId="9" fontId="8" fillId="9" borderId="74" xfId="2" applyFont="1" applyFill="1" applyBorder="1" applyAlignment="1" applyProtection="1">
      <alignment horizontal="center" vertical="center" wrapText="1"/>
      <protection locked="0"/>
    </xf>
    <xf numFmtId="0" fontId="1" fillId="2" borderId="75" xfId="0" applyFont="1" applyFill="1" applyBorder="1" applyAlignment="1" applyProtection="1">
      <alignment horizontal="center" vertical="center" wrapText="1"/>
      <protection locked="0"/>
    </xf>
    <xf numFmtId="0" fontId="1" fillId="4" borderId="75" xfId="0" applyFont="1" applyFill="1" applyBorder="1" applyAlignment="1" applyProtection="1">
      <alignment horizontal="center" vertical="center" wrapText="1"/>
      <protection locked="0"/>
    </xf>
    <xf numFmtId="0" fontId="1" fillId="2" borderId="76" xfId="0" applyFont="1" applyFill="1" applyBorder="1" applyAlignment="1" applyProtection="1">
      <alignment horizontal="center" vertical="center" wrapText="1"/>
      <protection locked="0"/>
    </xf>
    <xf numFmtId="9" fontId="8" fillId="9" borderId="66" xfId="2" applyFont="1" applyFill="1" applyBorder="1" applyAlignment="1" applyProtection="1">
      <alignment horizontal="center" vertical="center" wrapText="1"/>
      <protection locked="0"/>
    </xf>
    <xf numFmtId="9" fontId="8" fillId="9" borderId="68" xfId="2" applyFont="1" applyFill="1" applyBorder="1" applyAlignment="1" applyProtection="1">
      <alignment horizontal="center" vertical="center" wrapText="1"/>
      <protection locked="0"/>
    </xf>
    <xf numFmtId="9" fontId="8" fillId="9" borderId="69" xfId="2" applyFont="1" applyFill="1" applyBorder="1" applyAlignment="1" applyProtection="1">
      <alignment horizontal="center" vertical="center" wrapText="1"/>
      <protection locked="0"/>
    </xf>
    <xf numFmtId="9" fontId="8" fillId="3" borderId="64" xfId="2" applyFont="1" applyFill="1" applyBorder="1" applyAlignment="1" applyProtection="1">
      <alignment horizontal="center" vertical="center" wrapText="1"/>
      <protection locked="0"/>
    </xf>
    <xf numFmtId="9" fontId="8" fillId="3" borderId="14" xfId="2" applyFont="1" applyFill="1" applyBorder="1" applyAlignment="1" applyProtection="1">
      <alignment horizontal="center" vertical="center" wrapText="1"/>
      <protection locked="0"/>
    </xf>
    <xf numFmtId="9" fontId="8" fillId="3" borderId="2" xfId="2" applyFont="1" applyFill="1" applyBorder="1" applyAlignment="1" applyProtection="1">
      <alignment horizontal="center" vertical="center" wrapText="1"/>
      <protection locked="0"/>
    </xf>
    <xf numFmtId="9" fontId="8" fillId="3" borderId="67" xfId="2" applyFont="1" applyFill="1" applyBorder="1" applyAlignment="1" applyProtection="1">
      <alignment horizontal="center" vertical="center" wrapText="1"/>
      <protection locked="0"/>
    </xf>
    <xf numFmtId="9" fontId="8" fillId="12" borderId="64" xfId="2" applyFont="1" applyFill="1" applyBorder="1" applyAlignment="1" applyProtection="1">
      <alignment horizontal="center" vertical="center" wrapText="1"/>
      <protection locked="0"/>
    </xf>
    <xf numFmtId="9" fontId="8" fillId="12" borderId="14" xfId="2" applyFont="1" applyFill="1" applyBorder="1" applyAlignment="1" applyProtection="1">
      <alignment horizontal="center" vertical="center" wrapText="1"/>
      <protection locked="0"/>
    </xf>
    <xf numFmtId="9" fontId="8" fillId="12" borderId="2" xfId="2" applyFont="1" applyFill="1" applyBorder="1" applyAlignment="1" applyProtection="1">
      <alignment horizontal="center" vertical="center" wrapText="1"/>
      <protection locked="0"/>
    </xf>
    <xf numFmtId="9" fontId="8" fillId="12" borderId="67" xfId="2" applyFont="1" applyFill="1" applyBorder="1" applyAlignment="1" applyProtection="1">
      <alignment horizontal="center" vertical="center" wrapText="1"/>
      <protection locked="0"/>
    </xf>
    <xf numFmtId="0" fontId="7" fillId="2" borderId="63" xfId="0" applyFont="1" applyFill="1" applyBorder="1" applyAlignment="1" applyProtection="1">
      <alignment horizontal="center" vertical="center"/>
      <protection locked="0"/>
    </xf>
  </cellXfs>
  <cellStyles count="6">
    <cellStyle name="Bueno" xfId="3" builtinId="26"/>
    <cellStyle name="Millares" xfId="4" builtinId="3"/>
    <cellStyle name="Moneda" xfId="5" builtinId="4"/>
    <cellStyle name="Moneda [0]" xfId="1" builtinId="7"/>
    <cellStyle name="Normal" xfId="0" builtinId="0"/>
    <cellStyle name="Porcentaje" xfId="2" builtinId="5"/>
  </cellStyles>
  <dxfs count="6">
    <dxf>
      <alignment horizontal="center" vertical="center" textRotation="0" wrapText="0" indent="0" justifyLastLine="0" shrinkToFit="0" readingOrder="0"/>
    </dxf>
    <dxf>
      <alignment horizontal="center" vertical="center"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s>
  <tableStyles count="1" defaultTableStyle="TableStyleMedium2" defaultPivotStyle="PivotStyleLight16">
    <tableStyle name="Invisible" pivot="0" table="0" count="0" xr9:uid="{DCBBA7DD-083B-41C9-9D34-831DC60AAEFA}"/>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304800</xdr:colOff>
      <xdr:row>0</xdr:row>
      <xdr:rowOff>304800</xdr:rowOff>
    </xdr:to>
    <xdr:sp macro="" textlink="">
      <xdr:nvSpPr>
        <xdr:cNvPr id="2" name="AutoShape 1" descr="Secretaria General de la Alcaldía Mayor de Bogotá | Red Empresarial de  Seguridad Vial">
          <a:extLst>
            <a:ext uri="{FF2B5EF4-FFF2-40B4-BE49-F238E27FC236}">
              <a16:creationId xmlns:a16="http://schemas.microsoft.com/office/drawing/2014/main" id="{B9126CD1-FBD5-494B-9A75-2D947194EF9F}"/>
            </a:ext>
          </a:extLst>
        </xdr:cNvPr>
        <xdr:cNvSpPr>
          <a:spLocks noChangeAspect="1" noChangeArrowheads="1"/>
        </xdr:cNvSpPr>
      </xdr:nvSpPr>
      <xdr:spPr bwMode="auto">
        <a:xfrm>
          <a:off x="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0</xdr:rowOff>
    </xdr:from>
    <xdr:to>
      <xdr:col>0</xdr:col>
      <xdr:colOff>304800</xdr:colOff>
      <xdr:row>0</xdr:row>
      <xdr:rowOff>304800</xdr:rowOff>
    </xdr:to>
    <xdr:sp macro="" textlink="">
      <xdr:nvSpPr>
        <xdr:cNvPr id="3" name="AutoShape 3" descr="Secretaria General de la Alcaldía Mayor de Bogotá | Red Empresarial de  Seguridad Vial">
          <a:extLst>
            <a:ext uri="{FF2B5EF4-FFF2-40B4-BE49-F238E27FC236}">
              <a16:creationId xmlns:a16="http://schemas.microsoft.com/office/drawing/2014/main" id="{C5D34C9E-2A70-4950-912B-968ADC01D27F}"/>
            </a:ext>
          </a:extLst>
        </xdr:cNvPr>
        <xdr:cNvSpPr>
          <a:spLocks noChangeAspect="1" noChangeArrowheads="1"/>
        </xdr:cNvSpPr>
      </xdr:nvSpPr>
      <xdr:spPr bwMode="auto">
        <a:xfrm>
          <a:off x="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409575</xdr:colOff>
      <xdr:row>0</xdr:row>
      <xdr:rowOff>123825</xdr:rowOff>
    </xdr:from>
    <xdr:to>
      <xdr:col>1</xdr:col>
      <xdr:colOff>1809750</xdr:colOff>
      <xdr:row>0</xdr:row>
      <xdr:rowOff>838200</xdr:rowOff>
    </xdr:to>
    <xdr:pic>
      <xdr:nvPicPr>
        <xdr:cNvPr id="4" name="Imagen 3" descr="Secretaria General de la Alcaldía Mayor de Bogotá | Red Empresarial de  Seguridad Vial">
          <a:extLst>
            <a:ext uri="{FF2B5EF4-FFF2-40B4-BE49-F238E27FC236}">
              <a16:creationId xmlns:a16="http://schemas.microsoft.com/office/drawing/2014/main" id="{148F0093-6524-4519-95BA-2F195460EE98}"/>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9999" b="15000"/>
        <a:stretch/>
      </xdr:blipFill>
      <xdr:spPr bwMode="auto">
        <a:xfrm>
          <a:off x="409575" y="123825"/>
          <a:ext cx="3333750"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304800</xdr:colOff>
      <xdr:row>0</xdr:row>
      <xdr:rowOff>304800</xdr:rowOff>
    </xdr:to>
    <xdr:sp macro="" textlink="">
      <xdr:nvSpPr>
        <xdr:cNvPr id="2" name="AutoShape 1" descr="Secretaria General de la Alcaldía Mayor de Bogotá | Red Empresarial de  Seguridad Vial">
          <a:extLst>
            <a:ext uri="{FF2B5EF4-FFF2-40B4-BE49-F238E27FC236}">
              <a16:creationId xmlns:a16="http://schemas.microsoft.com/office/drawing/2014/main" id="{21ED59FF-642E-4E84-ABEC-A6784F80AF38}"/>
            </a:ext>
          </a:extLst>
        </xdr:cNvPr>
        <xdr:cNvSpPr>
          <a:spLocks noChangeAspect="1" noChangeArrowheads="1"/>
        </xdr:cNvSpPr>
      </xdr:nvSpPr>
      <xdr:spPr bwMode="auto">
        <a:xfrm>
          <a:off x="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0</xdr:rowOff>
    </xdr:from>
    <xdr:to>
      <xdr:col>0</xdr:col>
      <xdr:colOff>304800</xdr:colOff>
      <xdr:row>0</xdr:row>
      <xdr:rowOff>304800</xdr:rowOff>
    </xdr:to>
    <xdr:sp macro="" textlink="">
      <xdr:nvSpPr>
        <xdr:cNvPr id="3" name="AutoShape 3" descr="Secretaria General de la Alcaldía Mayor de Bogotá | Red Empresarial de  Seguridad Vial">
          <a:extLst>
            <a:ext uri="{FF2B5EF4-FFF2-40B4-BE49-F238E27FC236}">
              <a16:creationId xmlns:a16="http://schemas.microsoft.com/office/drawing/2014/main" id="{3056DCFC-8633-44F8-AADA-514A652BB5F4}"/>
            </a:ext>
          </a:extLst>
        </xdr:cNvPr>
        <xdr:cNvSpPr>
          <a:spLocks noChangeAspect="1" noChangeArrowheads="1"/>
        </xdr:cNvSpPr>
      </xdr:nvSpPr>
      <xdr:spPr bwMode="auto">
        <a:xfrm>
          <a:off x="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409575</xdr:colOff>
      <xdr:row>0</xdr:row>
      <xdr:rowOff>123825</xdr:rowOff>
    </xdr:from>
    <xdr:to>
      <xdr:col>2</xdr:col>
      <xdr:colOff>1809750</xdr:colOff>
      <xdr:row>0</xdr:row>
      <xdr:rowOff>838200</xdr:rowOff>
    </xdr:to>
    <xdr:pic>
      <xdr:nvPicPr>
        <xdr:cNvPr id="4" name="Imagen 3" descr="Secretaria General de la Alcaldía Mayor de Bogotá | Red Empresarial de  Seguridad Vial">
          <a:extLst>
            <a:ext uri="{FF2B5EF4-FFF2-40B4-BE49-F238E27FC236}">
              <a16:creationId xmlns:a16="http://schemas.microsoft.com/office/drawing/2014/main" id="{D95CE3B7-5F56-4D29-9ED0-6EC4E3F51CC8}"/>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9999" b="15000"/>
        <a:stretch/>
      </xdr:blipFill>
      <xdr:spPr bwMode="auto">
        <a:xfrm>
          <a:off x="409575" y="123825"/>
          <a:ext cx="3388995"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1:A20" totalsRowShown="0" headerRowDxfId="5">
  <autoFilter ref="A1:A20" xr:uid="{00000000-0009-0000-0100-000001000000}"/>
  <tableColumns count="1">
    <tableColumn id="1" xr3:uid="{00000000-0010-0000-0000-000001000000}" name="SECTOR"/>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9000000}" name="Salud" displayName="Salud" ref="K1:K9" totalsRowShown="0">
  <autoFilter ref="K1:K9" xr:uid="{00000000-0009-0000-0100-00000C000000}"/>
  <tableColumns count="1">
    <tableColumn id="1" xr3:uid="{00000000-0010-0000-0900-000001000000}" name="Columna1"/>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A000000}" name="Integración_Social" displayName="Integración_Social" ref="L1:L10" totalsRowShown="0">
  <autoFilter ref="L1:L10" xr:uid="{00000000-0009-0000-0100-00000D000000}"/>
  <tableColumns count="1">
    <tableColumn id="1" xr3:uid="{00000000-0010-0000-0A00-000001000000}" name="Columna1"/>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B000000}" name="Cultura_Recreación_Deporte" displayName="Cultura_Recreación_Deporte" ref="M1:M10" totalsRowShown="0">
  <autoFilter ref="M1:M10" xr:uid="{00000000-0009-0000-0100-00000E000000}"/>
  <tableColumns count="1">
    <tableColumn id="1" xr3:uid="{00000000-0010-0000-0B00-000001000000}" name="Columna1"/>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C000000}" name="Ambiente" displayName="Ambiente" ref="N1:N6" totalsRowShown="0">
  <autoFilter ref="N1:N6" xr:uid="{00000000-0009-0000-0100-00000F000000}"/>
  <tableColumns count="1">
    <tableColumn id="1" xr3:uid="{00000000-0010-0000-0C00-000001000000}" name="Columna1"/>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D000000}" name="Movilidad" displayName="Movilidad" ref="O1:O8" totalsRowShown="0">
  <autoFilter ref="O1:O8" xr:uid="{00000000-0009-0000-0100-000010000000}"/>
  <tableColumns count="1">
    <tableColumn id="1" xr3:uid="{00000000-0010-0000-0D00-000001000000}" name="Columna1"/>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E000000}" name="Hábitat" displayName="Hábitat" ref="P1:P9" totalsRowShown="0">
  <autoFilter ref="P1:P9" xr:uid="{00000000-0009-0000-0100-000011000000}"/>
  <tableColumns count="1">
    <tableColumn id="1" xr3:uid="{00000000-0010-0000-0E00-000001000000}" name="Columna1"/>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F000000}" name="Mujeres" displayName="Mujeres" ref="Q1:Q3" totalsRowShown="0">
  <autoFilter ref="Q1:Q3" xr:uid="{00000000-0009-0000-0100-000012000000}"/>
  <tableColumns count="1">
    <tableColumn id="1" xr3:uid="{00000000-0010-0000-0F00-000001000000}" name="Columna1"/>
  </tableColumns>
  <tableStyleInfo name="TableStyleMedium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0000000}" name="Seguridad_Convivencia_Justicia" displayName="Seguridad_Convivencia_Justicia" ref="R1:R4" totalsRowShown="0">
  <autoFilter ref="R1:R4" xr:uid="{00000000-0009-0000-0100-000013000000}"/>
  <tableColumns count="1">
    <tableColumn id="1" xr3:uid="{00000000-0010-0000-1000-000001000000}" name="Columna1"/>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1000000}" name="Gestión_Jurídica" displayName="Gestión_Jurídica" ref="S1:S3" totalsRowShown="0">
  <autoFilter ref="S1:S3" xr:uid="{00000000-0009-0000-0100-000014000000}"/>
  <tableColumns count="1">
    <tableColumn id="1" xr3:uid="{00000000-0010-0000-1100-000001000000}" name="Columna1"/>
  </tableColumns>
  <tableStyleInfo name="TableStyleMedium2"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2000000}" name="Otras_entidades" displayName="Otras_entidades" ref="T1:T5" totalsRowShown="0">
  <autoFilter ref="T1:T5" xr:uid="{00000000-0009-0000-0100-000015000000}"/>
  <tableColumns count="1">
    <tableColumn id="1" xr3:uid="{00000000-0010-0000-1200-000001000000}" name="Columna1"/>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a4" displayName="Tabla4" ref="E26:E30" totalsRowShown="0" headerRowDxfId="4" dataDxfId="3">
  <autoFilter ref="E26:E30" xr:uid="{00000000-0009-0000-0100-000004000000}"/>
  <tableColumns count="1">
    <tableColumn id="1" xr3:uid="{00000000-0010-0000-0100-000001000000}" name="FECHA DE REPORTE" dataDxfId="2"/>
  </tableColumns>
  <tableStyleInfo name="TableStyleMedium2"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13000000}" name="Administrativo" displayName="Administrativo" ref="D1:D2" totalsRowShown="0">
  <autoFilter ref="D1:D2" xr:uid="{00000000-0009-0000-0100-000002000000}"/>
  <tableColumns count="1">
    <tableColumn id="1" xr3:uid="{00000000-0010-0000-1300-000001000000}" name="Columna1"/>
  </tableColumns>
  <tableStyleInfo name="TableStyleMedium2"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14000000}" name="Tabla3" displayName="Tabla3" ref="D26:D31" totalsRowShown="0" headerRowDxfId="0">
  <autoFilter ref="D26:D31" xr:uid="{00000000-0009-0000-0100-000003000000}"/>
  <tableColumns count="1">
    <tableColumn id="1" xr3:uid="{00000000-0010-0000-1400-000001000000}" name="VIGENCIA"/>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a5" displayName="Tabla5" ref="F26:F28" totalsRowShown="0" headerRowDxfId="1">
  <autoFilter ref="F26:F28" xr:uid="{00000000-0009-0000-0100-000005000000}"/>
  <tableColumns count="1">
    <tableColumn id="1" xr3:uid="{00000000-0010-0000-0200-000001000000}" name="PRIORIZADO?"/>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Gestión_pública" displayName="Gestión_pública" ref="E1:E4" totalsRowShown="0">
  <autoFilter ref="E1:E4" xr:uid="{00000000-0009-0000-0100-000006000000}"/>
  <tableColumns count="1">
    <tableColumn id="1" xr3:uid="{00000000-0010-0000-0300-000001000000}" name="Columna1"/>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Gobierno" displayName="Gobierno" ref="F1:F5" totalsRowShown="0">
  <autoFilter ref="F1:F5" xr:uid="{00000000-0009-0000-0100-000007000000}"/>
  <tableColumns count="1">
    <tableColumn id="1" xr3:uid="{00000000-0010-0000-0400-000001000000}" name="Columna1"/>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Hacienda" displayName="Hacienda" ref="G1:G6" totalsRowShown="0">
  <autoFilter ref="G1:G6" xr:uid="{00000000-0009-0000-0100-000008000000}"/>
  <tableColumns count="1">
    <tableColumn id="1" xr3:uid="{00000000-0010-0000-0500-000001000000}" name="Columna1"/>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Planeación" displayName="Planeación" ref="H1:H6" totalsRowShown="0">
  <autoFilter ref="H1:H6" xr:uid="{00000000-0009-0000-0100-000009000000}"/>
  <tableColumns count="1">
    <tableColumn id="1" xr3:uid="{00000000-0010-0000-0600-000001000000}" name="Columna1"/>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Desarrollo_Económico_Indus" displayName="Desarrollo_Económico_Indus" ref="I1:I6" totalsRowShown="0">
  <autoFilter ref="I1:I6" xr:uid="{00000000-0009-0000-0100-00000A000000}"/>
  <tableColumns count="1">
    <tableColumn id="1" xr3:uid="{00000000-0010-0000-0700-000001000000}" name="Columna1"/>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8000000}" name="Educación" displayName="Educación" ref="J1:J7" totalsRowShown="0">
  <autoFilter ref="J1:J7" xr:uid="{00000000-0009-0000-0100-00000B000000}"/>
  <tableColumns count="1">
    <tableColumn id="1" xr3:uid="{00000000-0010-0000-0800-000001000000}" name="Columna1"/>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3" Type="http://schemas.openxmlformats.org/officeDocument/2006/relationships/table" Target="../tables/table2.xml"/><Relationship Id="rId21" Type="http://schemas.openxmlformats.org/officeDocument/2006/relationships/table" Target="../tables/table20.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1" Type="http://schemas.openxmlformats.org/officeDocument/2006/relationships/printerSettings" Target="../printerSettings/printerSettings1.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5" Type="http://schemas.openxmlformats.org/officeDocument/2006/relationships/table" Target="../tables/table14.xml"/><Relationship Id="rId10" Type="http://schemas.openxmlformats.org/officeDocument/2006/relationships/table" Target="../tables/table9.xml"/><Relationship Id="rId19" Type="http://schemas.openxmlformats.org/officeDocument/2006/relationships/table" Target="../tables/table18.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31"/>
  <sheetViews>
    <sheetView workbookViewId="0">
      <selection activeCell="T7" sqref="T7"/>
    </sheetView>
  </sheetViews>
  <sheetFormatPr baseColWidth="10" defaultColWidth="11.54296875" defaultRowHeight="14.5" x14ac:dyDescent="0.35"/>
  <cols>
    <col min="1" max="1" width="38.54296875" bestFit="1" customWidth="1"/>
    <col min="2" max="2" width="12.26953125" customWidth="1"/>
    <col min="3" max="3" width="10.7265625" customWidth="1"/>
    <col min="4" max="4" width="14.26953125" bestFit="1" customWidth="1"/>
    <col min="5" max="5" width="54.453125" customWidth="1"/>
    <col min="6" max="6" width="15.26953125" customWidth="1"/>
    <col min="7" max="20" width="16.26953125" customWidth="1"/>
  </cols>
  <sheetData>
    <row r="1" spans="1:20" x14ac:dyDescent="0.35">
      <c r="A1" s="4" t="s">
        <v>0</v>
      </c>
      <c r="B1" s="4"/>
      <c r="C1" s="4"/>
      <c r="D1" t="s">
        <v>1</v>
      </c>
      <c r="E1" t="s">
        <v>1</v>
      </c>
      <c r="F1" t="s">
        <v>1</v>
      </c>
      <c r="G1" t="s">
        <v>1</v>
      </c>
      <c r="H1" t="s">
        <v>1</v>
      </c>
      <c r="I1" t="s">
        <v>1</v>
      </c>
      <c r="J1" t="s">
        <v>1</v>
      </c>
      <c r="K1" t="s">
        <v>1</v>
      </c>
      <c r="L1" t="s">
        <v>1</v>
      </c>
      <c r="M1" t="s">
        <v>1</v>
      </c>
      <c r="N1" t="s">
        <v>1</v>
      </c>
      <c r="O1" t="s">
        <v>1</v>
      </c>
      <c r="P1" t="s">
        <v>1</v>
      </c>
      <c r="Q1" t="s">
        <v>1</v>
      </c>
      <c r="R1" t="s">
        <v>1</v>
      </c>
      <c r="S1" t="s">
        <v>1</v>
      </c>
      <c r="T1" t="s">
        <v>1</v>
      </c>
    </row>
    <row r="2" spans="1:20" x14ac:dyDescent="0.35">
      <c r="A2" t="s">
        <v>2</v>
      </c>
      <c r="D2" t="s">
        <v>3</v>
      </c>
      <c r="E2" t="s">
        <v>4</v>
      </c>
      <c r="F2" t="s">
        <v>5</v>
      </c>
      <c r="G2" t="s">
        <v>6</v>
      </c>
      <c r="H2" t="s">
        <v>7</v>
      </c>
      <c r="I2" t="s">
        <v>8</v>
      </c>
      <c r="J2" t="s">
        <v>9</v>
      </c>
      <c r="K2" t="s">
        <v>10</v>
      </c>
      <c r="L2" t="s">
        <v>11</v>
      </c>
      <c r="M2" t="s">
        <v>12</v>
      </c>
      <c r="N2" t="s">
        <v>13</v>
      </c>
      <c r="O2" t="s">
        <v>14</v>
      </c>
      <c r="P2" t="s">
        <v>15</v>
      </c>
      <c r="Q2" t="s">
        <v>16</v>
      </c>
      <c r="R2" t="s">
        <v>17</v>
      </c>
      <c r="S2" t="s">
        <v>18</v>
      </c>
      <c r="T2" t="s">
        <v>19</v>
      </c>
    </row>
    <row r="3" spans="1:20" x14ac:dyDescent="0.35">
      <c r="A3" t="s">
        <v>20</v>
      </c>
      <c r="E3" t="s">
        <v>21</v>
      </c>
      <c r="F3" t="s">
        <v>22</v>
      </c>
      <c r="G3" t="s">
        <v>23</v>
      </c>
      <c r="H3" t="s">
        <v>24</v>
      </c>
      <c r="I3" t="s">
        <v>25</v>
      </c>
      <c r="J3" t="s">
        <v>26</v>
      </c>
      <c r="K3" t="s">
        <v>27</v>
      </c>
      <c r="L3" t="s">
        <v>28</v>
      </c>
      <c r="M3" t="s">
        <v>29</v>
      </c>
      <c r="N3" t="s">
        <v>30</v>
      </c>
      <c r="O3" t="s">
        <v>31</v>
      </c>
      <c r="P3" t="s">
        <v>32</v>
      </c>
      <c r="Q3" t="s">
        <v>33</v>
      </c>
      <c r="R3" t="s">
        <v>34</v>
      </c>
      <c r="S3" t="s">
        <v>35</v>
      </c>
      <c r="T3" t="s">
        <v>36</v>
      </c>
    </row>
    <row r="4" spans="1:20" x14ac:dyDescent="0.35">
      <c r="A4" t="s">
        <v>37</v>
      </c>
      <c r="E4" t="s">
        <v>38</v>
      </c>
      <c r="F4" t="s">
        <v>39</v>
      </c>
      <c r="G4" t="s">
        <v>40</v>
      </c>
      <c r="I4" t="s">
        <v>41</v>
      </c>
      <c r="J4" t="s">
        <v>42</v>
      </c>
      <c r="K4" t="s">
        <v>43</v>
      </c>
      <c r="L4" t="s">
        <v>44</v>
      </c>
      <c r="M4" t="s">
        <v>45</v>
      </c>
      <c r="N4" t="s">
        <v>46</v>
      </c>
      <c r="O4" t="s">
        <v>47</v>
      </c>
      <c r="P4" t="s">
        <v>48</v>
      </c>
      <c r="R4" t="s">
        <v>49</v>
      </c>
      <c r="T4" t="s">
        <v>50</v>
      </c>
    </row>
    <row r="5" spans="1:20" x14ac:dyDescent="0.35">
      <c r="A5" t="s">
        <v>51</v>
      </c>
      <c r="F5" t="s">
        <v>52</v>
      </c>
      <c r="G5" t="s">
        <v>53</v>
      </c>
      <c r="I5" t="s">
        <v>54</v>
      </c>
      <c r="J5" t="s">
        <v>55</v>
      </c>
      <c r="K5" t="s">
        <v>56</v>
      </c>
      <c r="M5" t="s">
        <v>57</v>
      </c>
      <c r="N5" t="s">
        <v>58</v>
      </c>
      <c r="O5" t="s">
        <v>59</v>
      </c>
      <c r="P5" t="s">
        <v>60</v>
      </c>
      <c r="T5" t="s">
        <v>61</v>
      </c>
    </row>
    <row r="6" spans="1:20" x14ac:dyDescent="0.35">
      <c r="A6" t="s">
        <v>62</v>
      </c>
      <c r="G6" t="s">
        <v>63</v>
      </c>
      <c r="I6" t="s">
        <v>64</v>
      </c>
      <c r="K6" t="s">
        <v>65</v>
      </c>
      <c r="M6" t="s">
        <v>66</v>
      </c>
      <c r="N6" t="s">
        <v>67</v>
      </c>
      <c r="O6" t="s">
        <v>68</v>
      </c>
      <c r="P6" t="s">
        <v>69</v>
      </c>
    </row>
    <row r="7" spans="1:20" x14ac:dyDescent="0.35">
      <c r="A7" t="s">
        <v>70</v>
      </c>
      <c r="K7" t="s">
        <v>71</v>
      </c>
      <c r="M7" t="s">
        <v>72</v>
      </c>
      <c r="O7" t="s">
        <v>73</v>
      </c>
      <c r="P7" t="s">
        <v>74</v>
      </c>
    </row>
    <row r="8" spans="1:20" x14ac:dyDescent="0.35">
      <c r="A8" t="s">
        <v>5</v>
      </c>
      <c r="K8" t="s">
        <v>75</v>
      </c>
      <c r="M8" t="s">
        <v>76</v>
      </c>
      <c r="O8" t="s">
        <v>77</v>
      </c>
      <c r="P8" t="s">
        <v>78</v>
      </c>
    </row>
    <row r="9" spans="1:20" x14ac:dyDescent="0.35">
      <c r="A9" t="s">
        <v>79</v>
      </c>
      <c r="K9" t="s">
        <v>80</v>
      </c>
      <c r="M9" t="s">
        <v>81</v>
      </c>
      <c r="P9" t="s">
        <v>82</v>
      </c>
    </row>
    <row r="10" spans="1:20" x14ac:dyDescent="0.35">
      <c r="A10" t="s">
        <v>83</v>
      </c>
    </row>
    <row r="11" spans="1:20" x14ac:dyDescent="0.35">
      <c r="A11" t="s">
        <v>84</v>
      </c>
      <c r="E11" t="s">
        <v>85</v>
      </c>
    </row>
    <row r="12" spans="1:20" x14ac:dyDescent="0.35">
      <c r="A12" t="s">
        <v>14</v>
      </c>
      <c r="E12" s="8" t="s">
        <v>86</v>
      </c>
    </row>
    <row r="13" spans="1:20" x14ac:dyDescent="0.35">
      <c r="A13" t="s">
        <v>16</v>
      </c>
      <c r="E13" s="5" t="s">
        <v>87</v>
      </c>
    </row>
    <row r="14" spans="1:20" x14ac:dyDescent="0.35">
      <c r="A14" t="s">
        <v>7</v>
      </c>
    </row>
    <row r="15" spans="1:20" x14ac:dyDescent="0.35">
      <c r="A15" t="s">
        <v>10</v>
      </c>
    </row>
    <row r="16" spans="1:20" x14ac:dyDescent="0.35">
      <c r="A16" t="s">
        <v>88</v>
      </c>
    </row>
    <row r="17" spans="1:6" x14ac:dyDescent="0.35">
      <c r="A17" t="s">
        <v>89</v>
      </c>
      <c r="E17" t="s">
        <v>90</v>
      </c>
    </row>
    <row r="18" spans="1:6" x14ac:dyDescent="0.35">
      <c r="A18" t="s">
        <v>3</v>
      </c>
      <c r="E18" s="7" t="s">
        <v>91</v>
      </c>
      <c r="F18" s="7"/>
    </row>
    <row r="19" spans="1:6" x14ac:dyDescent="0.35">
      <c r="A19" t="s">
        <v>92</v>
      </c>
      <c r="E19" s="6" t="s">
        <v>93</v>
      </c>
    </row>
    <row r="20" spans="1:6" x14ac:dyDescent="0.35">
      <c r="E20" s="2" t="s">
        <v>94</v>
      </c>
      <c r="F20" s="3"/>
    </row>
    <row r="26" spans="1:6" x14ac:dyDescent="0.35">
      <c r="D26" s="4" t="s">
        <v>95</v>
      </c>
      <c r="E26" s="4" t="s">
        <v>96</v>
      </c>
      <c r="F26" s="4" t="s">
        <v>97</v>
      </c>
    </row>
    <row r="27" spans="1:6" x14ac:dyDescent="0.35">
      <c r="D27">
        <v>2020</v>
      </c>
      <c r="E27" s="1" t="s">
        <v>98</v>
      </c>
      <c r="F27" t="s">
        <v>99</v>
      </c>
    </row>
    <row r="28" spans="1:6" x14ac:dyDescent="0.35">
      <c r="D28">
        <v>2021</v>
      </c>
      <c r="E28" s="1" t="s">
        <v>100</v>
      </c>
      <c r="F28" t="s">
        <v>101</v>
      </c>
    </row>
    <row r="29" spans="1:6" x14ac:dyDescent="0.35">
      <c r="D29">
        <v>2022</v>
      </c>
      <c r="E29" s="1" t="s">
        <v>102</v>
      </c>
    </row>
    <row r="30" spans="1:6" x14ac:dyDescent="0.35">
      <c r="D30">
        <v>2023</v>
      </c>
      <c r="E30" s="1"/>
    </row>
    <row r="31" spans="1:6" x14ac:dyDescent="0.35">
      <c r="D31">
        <v>2024</v>
      </c>
    </row>
  </sheetData>
  <pageMargins left="0.7" right="0.7" top="0.75" bottom="0.75" header="0.3" footer="0.3"/>
  <pageSetup orientation="portrait" horizontalDpi="300" verticalDpi="300" r:id="rId1"/>
  <tableParts count="2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38"/>
  <sheetViews>
    <sheetView showGridLines="0" topLeftCell="A6" zoomScale="85" zoomScaleNormal="85" workbookViewId="0">
      <pane ySplit="6" topLeftCell="A13" activePane="bottomLeft" state="frozen"/>
      <selection activeCell="A6" sqref="A6"/>
      <selection pane="bottomLeft" activeCell="A6" sqref="A6:Y6"/>
    </sheetView>
  </sheetViews>
  <sheetFormatPr baseColWidth="10" defaultColWidth="11.453125" defaultRowHeight="14.5" x14ac:dyDescent="0.35"/>
  <cols>
    <col min="1" max="1" width="29" style="28" customWidth="1"/>
    <col min="2" max="2" width="29" style="14" customWidth="1"/>
    <col min="3" max="3" width="34.7265625" style="14" customWidth="1"/>
    <col min="4" max="4" width="19.26953125" style="14" customWidth="1"/>
    <col min="5" max="5" width="19.7265625" style="14" customWidth="1"/>
    <col min="6" max="6" width="16.453125" style="39" customWidth="1"/>
    <col min="7" max="7" width="25.26953125" style="39" customWidth="1"/>
    <col min="8" max="11" width="16.7265625" style="38" customWidth="1"/>
    <col min="12" max="12" width="15.26953125" style="14" customWidth="1"/>
    <col min="13" max="13" width="19.54296875" style="14" customWidth="1"/>
    <col min="14" max="14" width="19.26953125" style="14" customWidth="1"/>
    <col min="15" max="15" width="19.7265625" style="14" customWidth="1"/>
    <col min="16" max="16" width="26" style="14" customWidth="1"/>
    <col min="17" max="17" width="24.26953125" style="14" customWidth="1"/>
    <col min="18" max="18" width="65.7265625" style="14" customWidth="1"/>
    <col min="19" max="19" width="19.7265625" style="42" customWidth="1"/>
    <col min="20" max="20" width="19.7265625" style="14" customWidth="1"/>
    <col min="21" max="21" width="27.7265625" style="14" customWidth="1"/>
    <col min="22" max="22" width="19.7265625" style="14" customWidth="1"/>
    <col min="23" max="23" width="28.54296875" style="14" customWidth="1"/>
    <col min="24" max="24" width="33" style="14" customWidth="1"/>
    <col min="25" max="25" width="42.26953125" style="14" customWidth="1"/>
    <col min="26" max="16384" width="11.453125" style="14"/>
  </cols>
  <sheetData>
    <row r="1" spans="1:25" ht="75" customHeight="1" x14ac:dyDescent="0.35">
      <c r="A1" s="13"/>
      <c r="B1" s="13"/>
      <c r="C1" s="189" t="s">
        <v>103</v>
      </c>
      <c r="D1" s="189"/>
      <c r="E1" s="189"/>
      <c r="F1" s="189"/>
      <c r="G1" s="189"/>
      <c r="H1" s="189"/>
      <c r="I1" s="189"/>
      <c r="J1" s="189"/>
      <c r="K1" s="189"/>
      <c r="L1" s="189"/>
      <c r="M1" s="189"/>
      <c r="N1" s="189"/>
      <c r="O1" s="189"/>
      <c r="P1" s="189"/>
      <c r="Q1" s="189"/>
      <c r="R1" s="189"/>
      <c r="S1" s="189"/>
      <c r="T1" s="189"/>
      <c r="U1" s="189"/>
      <c r="V1" s="189"/>
      <c r="W1" s="189"/>
      <c r="X1" s="189"/>
      <c r="Y1" s="189"/>
    </row>
    <row r="2" spans="1:25" ht="26.25" customHeight="1" x14ac:dyDescent="0.35">
      <c r="A2" s="33" t="s">
        <v>104</v>
      </c>
      <c r="B2" s="192" t="s">
        <v>6</v>
      </c>
      <c r="C2" s="193"/>
      <c r="D2" s="193"/>
      <c r="E2" s="193"/>
      <c r="F2" s="193"/>
      <c r="G2" s="194"/>
      <c r="H2" s="190" t="s">
        <v>105</v>
      </c>
      <c r="I2" s="191"/>
      <c r="J2" s="192" t="s">
        <v>40</v>
      </c>
      <c r="K2" s="193"/>
      <c r="L2" s="193"/>
      <c r="M2" s="193"/>
      <c r="N2" s="193"/>
      <c r="O2" s="193"/>
      <c r="P2" s="193"/>
      <c r="Q2" s="193"/>
      <c r="R2" s="193"/>
      <c r="S2" s="193"/>
      <c r="T2" s="193"/>
      <c r="U2" s="193"/>
      <c r="V2" s="193"/>
      <c r="W2" s="193"/>
      <c r="X2" s="193"/>
      <c r="Y2" s="193"/>
    </row>
    <row r="3" spans="1:25" ht="26.25" customHeight="1" x14ac:dyDescent="0.35">
      <c r="A3" s="33" t="s">
        <v>106</v>
      </c>
      <c r="B3" s="192"/>
      <c r="C3" s="193"/>
      <c r="D3" s="193"/>
      <c r="E3" s="193"/>
      <c r="F3" s="193"/>
      <c r="G3" s="194"/>
      <c r="H3" s="40"/>
      <c r="I3" s="43" t="s">
        <v>107</v>
      </c>
      <c r="J3" s="192"/>
      <c r="K3" s="193"/>
      <c r="L3" s="193"/>
      <c r="M3" s="193"/>
      <c r="N3" s="193"/>
      <c r="O3" s="193"/>
      <c r="P3" s="193"/>
      <c r="Q3" s="193"/>
      <c r="R3" s="193"/>
      <c r="S3" s="193"/>
      <c r="T3" s="193"/>
      <c r="U3" s="193"/>
      <c r="V3" s="193"/>
      <c r="W3" s="193"/>
      <c r="X3" s="193"/>
      <c r="Y3" s="193"/>
    </row>
    <row r="4" spans="1:25" ht="27.75" customHeight="1" x14ac:dyDescent="0.35">
      <c r="A4" s="15" t="s">
        <v>108</v>
      </c>
      <c r="B4" s="192">
        <v>2022</v>
      </c>
      <c r="C4" s="193"/>
      <c r="D4" s="193"/>
      <c r="E4" s="193"/>
      <c r="F4" s="193"/>
      <c r="G4" s="194"/>
      <c r="H4" s="190" t="s">
        <v>109</v>
      </c>
      <c r="I4" s="191"/>
      <c r="J4" s="192" t="s">
        <v>98</v>
      </c>
      <c r="K4" s="193"/>
      <c r="L4" s="193"/>
      <c r="M4" s="193"/>
      <c r="N4" s="193"/>
      <c r="O4" s="193"/>
      <c r="P4" s="193"/>
      <c r="Q4" s="193"/>
      <c r="R4" s="193"/>
      <c r="S4" s="193"/>
      <c r="T4" s="193"/>
      <c r="U4" s="193"/>
      <c r="V4" s="193"/>
      <c r="W4" s="193"/>
      <c r="X4" s="193"/>
      <c r="Y4" s="193"/>
    </row>
    <row r="5" spans="1:25" ht="38.25" customHeight="1" x14ac:dyDescent="0.35">
      <c r="A5" s="15" t="s">
        <v>85</v>
      </c>
      <c r="B5" s="192" t="s">
        <v>87</v>
      </c>
      <c r="C5" s="193"/>
      <c r="D5" s="193"/>
      <c r="E5" s="193"/>
      <c r="F5" s="193"/>
      <c r="G5" s="194"/>
      <c r="H5" s="190" t="s">
        <v>90</v>
      </c>
      <c r="I5" s="191"/>
      <c r="J5" s="192" t="s">
        <v>91</v>
      </c>
      <c r="K5" s="193"/>
      <c r="L5" s="193"/>
      <c r="M5" s="193"/>
      <c r="N5" s="193"/>
      <c r="O5" s="193"/>
      <c r="P5" s="193"/>
      <c r="Q5" s="193"/>
      <c r="R5" s="193"/>
      <c r="S5" s="193"/>
      <c r="T5" s="193"/>
      <c r="U5" s="193"/>
      <c r="V5" s="193"/>
      <c r="W5" s="193"/>
      <c r="X5" s="193"/>
      <c r="Y5" s="193"/>
    </row>
    <row r="6" spans="1:25" ht="19.5" customHeight="1" thickBot="1" x14ac:dyDescent="0.4">
      <c r="A6" s="202" t="s">
        <v>110</v>
      </c>
      <c r="B6" s="202"/>
      <c r="C6" s="202"/>
      <c r="D6" s="202"/>
      <c r="E6" s="202"/>
      <c r="F6" s="202"/>
      <c r="G6" s="202"/>
      <c r="H6" s="202"/>
      <c r="I6" s="202"/>
      <c r="J6" s="202"/>
      <c r="K6" s="202"/>
      <c r="L6" s="202"/>
      <c r="M6" s="202"/>
      <c r="N6" s="202"/>
      <c r="O6" s="202"/>
      <c r="P6" s="202"/>
      <c r="Q6" s="202"/>
      <c r="R6" s="202"/>
      <c r="S6" s="202"/>
      <c r="T6" s="202"/>
      <c r="U6" s="202"/>
      <c r="V6" s="202"/>
      <c r="W6" s="202"/>
      <c r="X6" s="202"/>
      <c r="Y6" s="202"/>
    </row>
    <row r="7" spans="1:25" ht="15" thickBot="1" x14ac:dyDescent="0.4">
      <c r="A7" s="173" t="s">
        <v>111</v>
      </c>
      <c r="B7" s="174"/>
      <c r="C7" s="174"/>
      <c r="D7" s="174"/>
      <c r="E7" s="174"/>
      <c r="F7" s="174"/>
      <c r="G7" s="174"/>
      <c r="H7" s="34"/>
      <c r="I7" s="34"/>
      <c r="J7" s="34"/>
      <c r="K7" s="34"/>
      <c r="L7" s="200" t="s">
        <v>112</v>
      </c>
      <c r="M7" s="201"/>
      <c r="N7" s="201"/>
      <c r="O7" s="201"/>
      <c r="P7" s="201"/>
      <c r="Q7" s="201"/>
      <c r="R7" s="201"/>
      <c r="S7" s="201"/>
      <c r="T7" s="201"/>
      <c r="U7" s="201"/>
      <c r="V7" s="201"/>
      <c r="W7" s="201"/>
      <c r="X7" s="201"/>
      <c r="Y7" s="201"/>
    </row>
    <row r="8" spans="1:25" ht="18" customHeight="1" x14ac:dyDescent="0.35">
      <c r="A8" s="163" t="s">
        <v>113</v>
      </c>
      <c r="B8" s="164"/>
      <c r="C8" s="164" t="s">
        <v>114</v>
      </c>
      <c r="D8" s="179" t="s">
        <v>115</v>
      </c>
      <c r="E8" s="164" t="s">
        <v>116</v>
      </c>
      <c r="F8" s="175" t="s">
        <v>117</v>
      </c>
      <c r="G8" s="175" t="s">
        <v>118</v>
      </c>
      <c r="H8" s="182" t="s">
        <v>119</v>
      </c>
      <c r="I8" s="183"/>
      <c r="J8" s="147" t="s">
        <v>120</v>
      </c>
      <c r="K8" s="148"/>
      <c r="L8" s="145"/>
      <c r="M8" s="146"/>
      <c r="N8" s="146"/>
      <c r="O8" s="146"/>
      <c r="P8" s="16"/>
      <c r="Q8" s="16"/>
      <c r="R8" s="16"/>
      <c r="S8" s="158"/>
      <c r="T8" s="159"/>
      <c r="U8" s="159"/>
      <c r="V8" s="159"/>
      <c r="W8" s="159"/>
      <c r="X8" s="159"/>
      <c r="Y8" s="159"/>
    </row>
    <row r="9" spans="1:25" ht="18" customHeight="1" x14ac:dyDescent="0.35">
      <c r="A9" s="165"/>
      <c r="B9" s="166"/>
      <c r="C9" s="166"/>
      <c r="D9" s="180"/>
      <c r="E9" s="166"/>
      <c r="F9" s="176"/>
      <c r="G9" s="176"/>
      <c r="H9" s="184"/>
      <c r="I9" s="185"/>
      <c r="J9" s="149"/>
      <c r="K9" s="150"/>
      <c r="L9" s="155" t="s">
        <v>121</v>
      </c>
      <c r="M9" s="156"/>
      <c r="N9" s="156"/>
      <c r="O9" s="156"/>
      <c r="P9" s="156"/>
      <c r="Q9" s="156"/>
      <c r="R9" s="157"/>
      <c r="S9" s="141" t="s">
        <v>122</v>
      </c>
      <c r="T9" s="142"/>
      <c r="U9" s="142"/>
      <c r="V9" s="142"/>
      <c r="W9" s="142"/>
      <c r="X9" s="142"/>
      <c r="Y9" s="142"/>
    </row>
    <row r="10" spans="1:25" ht="18" customHeight="1" thickBot="1" x14ac:dyDescent="0.4">
      <c r="A10" s="167"/>
      <c r="B10" s="168"/>
      <c r="C10" s="168"/>
      <c r="D10" s="180"/>
      <c r="E10" s="168"/>
      <c r="F10" s="177"/>
      <c r="G10" s="177"/>
      <c r="H10" s="151" t="s">
        <v>123</v>
      </c>
      <c r="I10" s="153" t="s">
        <v>124</v>
      </c>
      <c r="J10" s="151" t="s">
        <v>123</v>
      </c>
      <c r="K10" s="153" t="s">
        <v>124</v>
      </c>
      <c r="L10" s="145" t="s">
        <v>125</v>
      </c>
      <c r="M10" s="146"/>
      <c r="N10" s="146"/>
      <c r="O10" s="146"/>
      <c r="P10" s="146"/>
      <c r="Q10" s="146"/>
      <c r="R10" s="160"/>
      <c r="S10" s="143" t="s">
        <v>125</v>
      </c>
      <c r="T10" s="144"/>
      <c r="U10" s="144"/>
      <c r="V10" s="144"/>
      <c r="W10" s="144"/>
      <c r="X10" s="144"/>
      <c r="Y10" s="144"/>
    </row>
    <row r="11" spans="1:25" ht="47.25" customHeight="1" thickBot="1" x14ac:dyDescent="0.4">
      <c r="A11" s="169"/>
      <c r="B11" s="170"/>
      <c r="C11" s="170"/>
      <c r="D11" s="181"/>
      <c r="E11" s="170"/>
      <c r="F11" s="178"/>
      <c r="G11" s="178"/>
      <c r="H11" s="152"/>
      <c r="I11" s="154"/>
      <c r="J11" s="152"/>
      <c r="K11" s="154"/>
      <c r="L11" s="17" t="s">
        <v>126</v>
      </c>
      <c r="M11" s="17" t="s">
        <v>127</v>
      </c>
      <c r="N11" s="18" t="s">
        <v>128</v>
      </c>
      <c r="O11" s="18" t="s">
        <v>129</v>
      </c>
      <c r="P11" s="19" t="s">
        <v>130</v>
      </c>
      <c r="Q11" s="19" t="s">
        <v>131</v>
      </c>
      <c r="R11" s="31" t="s">
        <v>132</v>
      </c>
      <c r="S11" s="41" t="s">
        <v>126</v>
      </c>
      <c r="T11" s="20" t="s">
        <v>127</v>
      </c>
      <c r="U11" s="29" t="s">
        <v>128</v>
      </c>
      <c r="V11" s="29" t="s">
        <v>129</v>
      </c>
      <c r="W11" s="30" t="s">
        <v>130</v>
      </c>
      <c r="X11" s="30" t="s">
        <v>131</v>
      </c>
      <c r="Y11" s="20" t="s">
        <v>132</v>
      </c>
    </row>
    <row r="12" spans="1:25" ht="87" x14ac:dyDescent="0.35">
      <c r="A12" s="161" t="s">
        <v>133</v>
      </c>
      <c r="B12" s="32" t="s">
        <v>134</v>
      </c>
      <c r="C12" s="32" t="s">
        <v>134</v>
      </c>
      <c r="D12" s="32" t="s">
        <v>135</v>
      </c>
      <c r="E12" s="45" t="s">
        <v>101</v>
      </c>
      <c r="F12" s="23" t="s">
        <v>136</v>
      </c>
      <c r="G12" s="23" t="s">
        <v>136</v>
      </c>
      <c r="H12" s="35">
        <v>109</v>
      </c>
      <c r="I12" s="21">
        <v>2335691983</v>
      </c>
      <c r="J12" s="35">
        <v>134</v>
      </c>
      <c r="K12" s="21">
        <v>6846464064</v>
      </c>
      <c r="L12" s="72">
        <v>112</v>
      </c>
      <c r="M12" s="21">
        <v>3590191071</v>
      </c>
      <c r="N12" s="11">
        <f>IFERROR((1-(L12/H12)),0)</f>
        <v>-2.7522935779816571E-2</v>
      </c>
      <c r="O12" s="11">
        <f>IFERROR((1-(M12/I12)),0)</f>
        <v>-0.53709953929314835</v>
      </c>
      <c r="P12" s="12">
        <f>IFERROR((N12/G12),0)</f>
        <v>0</v>
      </c>
      <c r="Q12" s="12">
        <f>IFERROR((O12/F12),0)</f>
        <v>0</v>
      </c>
      <c r="R12" s="61" t="s">
        <v>137</v>
      </c>
      <c r="S12" s="62">
        <f>L12</f>
        <v>112</v>
      </c>
      <c r="T12" s="63">
        <f>+M12</f>
        <v>3590191071</v>
      </c>
      <c r="U12" s="9">
        <f>IFERROR((1-(S12/J12)),0)</f>
        <v>0.16417910447761197</v>
      </c>
      <c r="V12" s="9">
        <f>IFERROR((1-(T12/K12)),0)</f>
        <v>0.47561382964413668</v>
      </c>
      <c r="W12" s="10">
        <f>IFERROR((U12/G12),0)</f>
        <v>0</v>
      </c>
      <c r="X12" s="10">
        <f>IFERROR((V12/F12),0)</f>
        <v>0</v>
      </c>
      <c r="Y12" s="49" t="s">
        <v>138</v>
      </c>
    </row>
    <row r="13" spans="1:25" s="114" customFormat="1" ht="99" customHeight="1" x14ac:dyDescent="0.35">
      <c r="A13" s="162"/>
      <c r="B13" s="100" t="s">
        <v>139</v>
      </c>
      <c r="C13" s="100" t="s">
        <v>140</v>
      </c>
      <c r="D13" s="100" t="s">
        <v>141</v>
      </c>
      <c r="E13" s="101" t="s">
        <v>99</v>
      </c>
      <c r="F13" s="102">
        <v>0.02</v>
      </c>
      <c r="G13" s="102">
        <v>0</v>
      </c>
      <c r="H13" s="103">
        <v>525.5</v>
      </c>
      <c r="I13" s="104">
        <v>7976893</v>
      </c>
      <c r="J13" s="103">
        <v>983.5</v>
      </c>
      <c r="K13" s="105">
        <v>15166439</v>
      </c>
      <c r="L13" s="103">
        <v>257</v>
      </c>
      <c r="M13" s="105">
        <v>3823100</v>
      </c>
      <c r="N13" s="106">
        <f>IFERROR((1-(L13/H13)),0)</f>
        <v>0.51094196003805892</v>
      </c>
      <c r="O13" s="106">
        <f t="shared" ref="O13:O33" si="0">IFERROR((1-(M13/I13)),0)</f>
        <v>0.52072818326634196</v>
      </c>
      <c r="P13" s="107">
        <f t="shared" ref="P13:P33" si="1">IFERROR((N13/G13),0)</f>
        <v>0</v>
      </c>
      <c r="Q13" s="107">
        <f t="shared" ref="Q13:Q33" si="2">IFERROR((O13/F13),0)</f>
        <v>26.036409163317096</v>
      </c>
      <c r="R13" s="108" t="s">
        <v>142</v>
      </c>
      <c r="S13" s="109">
        <f>L13</f>
        <v>257</v>
      </c>
      <c r="T13" s="110">
        <f t="shared" ref="T13:T34" si="3">+M13</f>
        <v>3823100</v>
      </c>
      <c r="U13" s="111">
        <f t="shared" ref="U13:U34" si="4">IFERROR((1-(S13/J13)),0)</f>
        <v>0.73868835790543974</v>
      </c>
      <c r="V13" s="111">
        <f t="shared" ref="V13:V34" si="5">IFERROR((1-(T13/K13)),0)</f>
        <v>0.74792368861273228</v>
      </c>
      <c r="W13" s="112">
        <f t="shared" ref="W13:W34" si="6">IFERROR((U13/G13),0)</f>
        <v>0</v>
      </c>
      <c r="X13" s="112">
        <f t="shared" ref="X13:X34" si="7">IFERROR((V13/F13),0)</f>
        <v>37.396184430636616</v>
      </c>
      <c r="Y13" s="113" t="s">
        <v>138</v>
      </c>
    </row>
    <row r="14" spans="1:25" ht="87" x14ac:dyDescent="0.35">
      <c r="A14" s="44" t="s">
        <v>143</v>
      </c>
      <c r="B14" s="32" t="s">
        <v>134</v>
      </c>
      <c r="C14" s="32" t="s">
        <v>134</v>
      </c>
      <c r="D14" s="32" t="s">
        <v>135</v>
      </c>
      <c r="E14" s="45" t="s">
        <v>101</v>
      </c>
      <c r="F14" s="23" t="s">
        <v>136</v>
      </c>
      <c r="G14" s="23" t="s">
        <v>136</v>
      </c>
      <c r="H14" s="58">
        <v>24</v>
      </c>
      <c r="I14" s="48">
        <v>279457377</v>
      </c>
      <c r="J14" s="58">
        <v>62</v>
      </c>
      <c r="K14" s="48">
        <v>1891488093</v>
      </c>
      <c r="L14" s="58">
        <v>59</v>
      </c>
      <c r="M14" s="48">
        <v>1479346137</v>
      </c>
      <c r="N14" s="11">
        <f>IFERROR((1-(L14/H14)),0)</f>
        <v>-1.4583333333333335</v>
      </c>
      <c r="O14" s="11">
        <f>IFERROR((1-(M14/I14)),0)</f>
        <v>-4.2936378093894438</v>
      </c>
      <c r="P14" s="12">
        <f>IFERROR((N14/G14),0)</f>
        <v>0</v>
      </c>
      <c r="Q14" s="12">
        <f>IFERROR((O14/F14),0)</f>
        <v>0</v>
      </c>
      <c r="R14" s="61" t="s">
        <v>144</v>
      </c>
      <c r="S14" s="62">
        <v>64</v>
      </c>
      <c r="T14" s="63">
        <v>3813840631</v>
      </c>
      <c r="U14" s="9">
        <f>IFERROR((1-(S14/J14)),0)</f>
        <v>-3.2258064516129004E-2</v>
      </c>
      <c r="V14" s="9">
        <f>IFERROR((1-(T14/K14)),0)</f>
        <v>-1.0163175465466701</v>
      </c>
      <c r="W14" s="10">
        <f>IFERROR((U14/G14),0)</f>
        <v>0</v>
      </c>
      <c r="X14" s="10">
        <f>IFERROR((V14/F14),0)</f>
        <v>0</v>
      </c>
      <c r="Y14" s="99" t="s">
        <v>145</v>
      </c>
    </row>
    <row r="15" spans="1:25" ht="79.5" customHeight="1" x14ac:dyDescent="0.35">
      <c r="A15" s="208" t="s">
        <v>146</v>
      </c>
      <c r="B15" s="186" t="s">
        <v>147</v>
      </c>
      <c r="C15" s="22" t="s">
        <v>148</v>
      </c>
      <c r="D15" s="22" t="s">
        <v>149</v>
      </c>
      <c r="E15" s="45" t="s">
        <v>101</v>
      </c>
      <c r="F15" s="23" t="s">
        <v>136</v>
      </c>
      <c r="G15" s="23" t="s">
        <v>136</v>
      </c>
      <c r="H15" s="23" t="s">
        <v>136</v>
      </c>
      <c r="I15" s="23" t="s">
        <v>136</v>
      </c>
      <c r="J15" s="23" t="s">
        <v>136</v>
      </c>
      <c r="K15" s="23" t="s">
        <v>136</v>
      </c>
      <c r="L15" s="23" t="s">
        <v>136</v>
      </c>
      <c r="M15" s="23" t="s">
        <v>136</v>
      </c>
      <c r="N15" s="11">
        <f t="shared" ref="N15:N33" si="8">IFERROR((1-(L15/H15)),0)</f>
        <v>0</v>
      </c>
      <c r="O15" s="11">
        <f t="shared" si="0"/>
        <v>0</v>
      </c>
      <c r="P15" s="12">
        <f t="shared" si="1"/>
        <v>0</v>
      </c>
      <c r="Q15" s="12">
        <f t="shared" si="2"/>
        <v>0</v>
      </c>
      <c r="R15" s="171" t="s">
        <v>150</v>
      </c>
      <c r="S15" s="62" t="str">
        <f>L15</f>
        <v>N/A</v>
      </c>
      <c r="T15" s="63" t="str">
        <f t="shared" si="3"/>
        <v>N/A</v>
      </c>
      <c r="U15" s="9">
        <f t="shared" si="4"/>
        <v>0</v>
      </c>
      <c r="V15" s="9">
        <f t="shared" si="5"/>
        <v>0</v>
      </c>
      <c r="W15" s="10">
        <f t="shared" si="6"/>
        <v>0</v>
      </c>
      <c r="X15" s="10">
        <f t="shared" si="7"/>
        <v>0</v>
      </c>
      <c r="Y15" s="195" t="s">
        <v>151</v>
      </c>
    </row>
    <row r="16" spans="1:25" ht="34.15" customHeight="1" x14ac:dyDescent="0.35">
      <c r="A16" s="208"/>
      <c r="B16" s="186"/>
      <c r="C16" s="22" t="s">
        <v>152</v>
      </c>
      <c r="D16" s="22" t="s">
        <v>153</v>
      </c>
      <c r="E16" s="45" t="s">
        <v>101</v>
      </c>
      <c r="F16" s="23" t="s">
        <v>136</v>
      </c>
      <c r="G16" s="23" t="s">
        <v>136</v>
      </c>
      <c r="H16" s="23" t="s">
        <v>136</v>
      </c>
      <c r="I16" s="23" t="s">
        <v>136</v>
      </c>
      <c r="J16" s="23" t="s">
        <v>136</v>
      </c>
      <c r="K16" s="23" t="s">
        <v>136</v>
      </c>
      <c r="L16" s="23" t="s">
        <v>136</v>
      </c>
      <c r="M16" s="23" t="s">
        <v>136</v>
      </c>
      <c r="N16" s="11">
        <f t="shared" si="8"/>
        <v>0</v>
      </c>
      <c r="O16" s="11">
        <f t="shared" si="0"/>
        <v>0</v>
      </c>
      <c r="P16" s="12">
        <f t="shared" si="1"/>
        <v>0</v>
      </c>
      <c r="Q16" s="12">
        <f t="shared" si="2"/>
        <v>0</v>
      </c>
      <c r="R16" s="172"/>
      <c r="S16" s="62" t="str">
        <f t="shared" ref="S16:S34" si="9">L16</f>
        <v>N/A</v>
      </c>
      <c r="T16" s="63" t="str">
        <f t="shared" si="3"/>
        <v>N/A</v>
      </c>
      <c r="U16" s="9">
        <f t="shared" si="4"/>
        <v>0</v>
      </c>
      <c r="V16" s="9">
        <f t="shared" si="5"/>
        <v>0</v>
      </c>
      <c r="W16" s="10">
        <f t="shared" si="6"/>
        <v>0</v>
      </c>
      <c r="X16" s="10">
        <f t="shared" si="7"/>
        <v>0</v>
      </c>
      <c r="Y16" s="196"/>
    </row>
    <row r="17" spans="1:25" ht="101.5" x14ac:dyDescent="0.35">
      <c r="A17" s="208" t="s">
        <v>154</v>
      </c>
      <c r="B17" s="186" t="s">
        <v>155</v>
      </c>
      <c r="C17" s="22" t="s">
        <v>156</v>
      </c>
      <c r="D17" s="22" t="s">
        <v>157</v>
      </c>
      <c r="E17" s="47" t="s">
        <v>99</v>
      </c>
      <c r="F17" s="46">
        <v>0.01</v>
      </c>
      <c r="G17" s="46">
        <v>0</v>
      </c>
      <c r="H17" s="50">
        <v>6</v>
      </c>
      <c r="I17" s="21">
        <v>3137713</v>
      </c>
      <c r="J17" s="50">
        <v>7</v>
      </c>
      <c r="K17" s="48">
        <v>6210797</v>
      </c>
      <c r="L17" s="50">
        <v>7</v>
      </c>
      <c r="M17" s="25">
        <v>2851627</v>
      </c>
      <c r="N17" s="11">
        <f t="shared" si="8"/>
        <v>-0.16666666666666674</v>
      </c>
      <c r="O17" s="11">
        <f t="shared" si="0"/>
        <v>9.1176599006983716E-2</v>
      </c>
      <c r="P17" s="12">
        <f t="shared" si="1"/>
        <v>0</v>
      </c>
      <c r="Q17" s="12">
        <f t="shared" si="2"/>
        <v>9.1176599006983707</v>
      </c>
      <c r="R17" s="61" t="s">
        <v>158</v>
      </c>
      <c r="S17" s="62">
        <f t="shared" si="9"/>
        <v>7</v>
      </c>
      <c r="T17" s="63">
        <f t="shared" si="3"/>
        <v>2851627</v>
      </c>
      <c r="U17" s="9">
        <f t="shared" si="4"/>
        <v>0</v>
      </c>
      <c r="V17" s="9">
        <f t="shared" si="5"/>
        <v>0.54085973185083969</v>
      </c>
      <c r="W17" s="10">
        <f t="shared" si="6"/>
        <v>0</v>
      </c>
      <c r="X17" s="10">
        <f t="shared" si="7"/>
        <v>54.085973185083965</v>
      </c>
      <c r="Y17" s="49" t="s">
        <v>159</v>
      </c>
    </row>
    <row r="18" spans="1:25" ht="73.900000000000006" customHeight="1" x14ac:dyDescent="0.35">
      <c r="A18" s="208"/>
      <c r="B18" s="186"/>
      <c r="C18" s="22" t="s">
        <v>160</v>
      </c>
      <c r="D18" s="22" t="s">
        <v>161</v>
      </c>
      <c r="E18" s="47" t="s">
        <v>99</v>
      </c>
      <c r="F18" s="46">
        <v>0</v>
      </c>
      <c r="G18" s="46">
        <v>0</v>
      </c>
      <c r="H18" s="36">
        <v>0</v>
      </c>
      <c r="I18" s="21">
        <v>0</v>
      </c>
      <c r="J18" s="36">
        <v>0</v>
      </c>
      <c r="K18" s="36">
        <v>0</v>
      </c>
      <c r="L18" s="24">
        <v>0</v>
      </c>
      <c r="M18" s="25">
        <v>0</v>
      </c>
      <c r="N18" s="11">
        <f t="shared" si="8"/>
        <v>0</v>
      </c>
      <c r="O18" s="11">
        <f t="shared" si="0"/>
        <v>0</v>
      </c>
      <c r="P18" s="12">
        <f t="shared" si="1"/>
        <v>0</v>
      </c>
      <c r="Q18" s="12">
        <f t="shared" si="2"/>
        <v>0</v>
      </c>
      <c r="R18" s="61" t="s">
        <v>162</v>
      </c>
      <c r="S18" s="62">
        <f t="shared" si="9"/>
        <v>0</v>
      </c>
      <c r="T18" s="63">
        <f>+M18</f>
        <v>0</v>
      </c>
      <c r="U18" s="9">
        <f t="shared" si="4"/>
        <v>0</v>
      </c>
      <c r="V18" s="9">
        <f t="shared" si="5"/>
        <v>0</v>
      </c>
      <c r="W18" s="10">
        <f t="shared" si="6"/>
        <v>0</v>
      </c>
      <c r="X18" s="10">
        <f t="shared" si="7"/>
        <v>0</v>
      </c>
      <c r="Y18" s="49" t="s">
        <v>159</v>
      </c>
    </row>
    <row r="19" spans="1:25" ht="163.15" customHeight="1" x14ac:dyDescent="0.35">
      <c r="A19" s="208"/>
      <c r="B19" s="22" t="s">
        <v>163</v>
      </c>
      <c r="C19" s="22" t="s">
        <v>164</v>
      </c>
      <c r="D19" s="22" t="s">
        <v>157</v>
      </c>
      <c r="E19" s="47" t="s">
        <v>99</v>
      </c>
      <c r="F19" s="46">
        <v>0.01</v>
      </c>
      <c r="G19" s="46">
        <v>0</v>
      </c>
      <c r="H19" s="56">
        <v>30</v>
      </c>
      <c r="I19" s="21">
        <v>21590540</v>
      </c>
      <c r="J19" s="56">
        <v>30</v>
      </c>
      <c r="K19" s="48">
        <v>43826600</v>
      </c>
      <c r="L19" s="56">
        <v>30</v>
      </c>
      <c r="M19" s="25">
        <v>21175800</v>
      </c>
      <c r="N19" s="11">
        <f t="shared" si="8"/>
        <v>0</v>
      </c>
      <c r="O19" s="11">
        <f t="shared" si="0"/>
        <v>1.9209338904909279E-2</v>
      </c>
      <c r="P19" s="12">
        <f t="shared" si="1"/>
        <v>0</v>
      </c>
      <c r="Q19" s="12">
        <f t="shared" si="2"/>
        <v>1.9209338904909279</v>
      </c>
      <c r="R19" s="61" t="s">
        <v>165</v>
      </c>
      <c r="S19" s="62">
        <f t="shared" si="9"/>
        <v>30</v>
      </c>
      <c r="T19" s="63">
        <f t="shared" si="3"/>
        <v>21175800</v>
      </c>
      <c r="U19" s="9">
        <f t="shared" si="4"/>
        <v>0</v>
      </c>
      <c r="V19" s="9">
        <f t="shared" si="5"/>
        <v>0.5168276799934286</v>
      </c>
      <c r="W19" s="10">
        <f t="shared" si="6"/>
        <v>0</v>
      </c>
      <c r="X19" s="10">
        <f t="shared" si="7"/>
        <v>51.682767999342857</v>
      </c>
      <c r="Y19" s="49" t="s">
        <v>159</v>
      </c>
    </row>
    <row r="20" spans="1:25" ht="58" x14ac:dyDescent="0.35">
      <c r="A20" s="208"/>
      <c r="B20" s="186" t="s">
        <v>166</v>
      </c>
      <c r="C20" s="22" t="s">
        <v>167</v>
      </c>
      <c r="D20" s="22" t="s">
        <v>153</v>
      </c>
      <c r="E20" s="45" t="s">
        <v>101</v>
      </c>
      <c r="F20" s="23" t="s">
        <v>136</v>
      </c>
      <c r="G20" s="23" t="s">
        <v>136</v>
      </c>
      <c r="H20" s="23" t="s">
        <v>136</v>
      </c>
      <c r="I20" s="23" t="s">
        <v>136</v>
      </c>
      <c r="J20" s="23" t="s">
        <v>136</v>
      </c>
      <c r="K20" s="23" t="s">
        <v>136</v>
      </c>
      <c r="L20" s="23" t="s">
        <v>136</v>
      </c>
      <c r="M20" s="23" t="s">
        <v>136</v>
      </c>
      <c r="N20" s="11">
        <f t="shared" si="8"/>
        <v>0</v>
      </c>
      <c r="O20" s="11">
        <f t="shared" si="0"/>
        <v>0</v>
      </c>
      <c r="P20" s="12">
        <f t="shared" si="1"/>
        <v>0</v>
      </c>
      <c r="Q20" s="12">
        <f t="shared" si="2"/>
        <v>0</v>
      </c>
      <c r="R20" s="61" t="s">
        <v>168</v>
      </c>
      <c r="S20" s="62" t="str">
        <f t="shared" si="9"/>
        <v>N/A</v>
      </c>
      <c r="T20" s="63" t="str">
        <f t="shared" si="3"/>
        <v>N/A</v>
      </c>
      <c r="U20" s="9">
        <f t="shared" si="4"/>
        <v>0</v>
      </c>
      <c r="V20" s="9">
        <f t="shared" si="5"/>
        <v>0</v>
      </c>
      <c r="W20" s="10">
        <f t="shared" si="6"/>
        <v>0</v>
      </c>
      <c r="X20" s="10">
        <f t="shared" si="7"/>
        <v>0</v>
      </c>
      <c r="Y20" s="49" t="s">
        <v>159</v>
      </c>
    </row>
    <row r="21" spans="1:25" ht="58" x14ac:dyDescent="0.35">
      <c r="A21" s="208"/>
      <c r="B21" s="186"/>
      <c r="C21" s="22" t="s">
        <v>169</v>
      </c>
      <c r="D21" s="22" t="s">
        <v>170</v>
      </c>
      <c r="E21" s="45" t="s">
        <v>101</v>
      </c>
      <c r="F21" s="23" t="s">
        <v>136</v>
      </c>
      <c r="G21" s="23" t="s">
        <v>136</v>
      </c>
      <c r="H21" s="56">
        <v>3</v>
      </c>
      <c r="I21" s="55">
        <v>0</v>
      </c>
      <c r="J21" s="59">
        <v>3</v>
      </c>
      <c r="K21" s="36">
        <v>0</v>
      </c>
      <c r="L21" s="56">
        <v>3</v>
      </c>
      <c r="M21" s="57">
        <v>0</v>
      </c>
      <c r="N21" s="11">
        <f t="shared" si="8"/>
        <v>0</v>
      </c>
      <c r="O21" s="11">
        <f t="shared" si="0"/>
        <v>0</v>
      </c>
      <c r="P21" s="12">
        <f t="shared" si="1"/>
        <v>0</v>
      </c>
      <c r="Q21" s="12">
        <f t="shared" si="2"/>
        <v>0</v>
      </c>
      <c r="R21" s="61" t="s">
        <v>171</v>
      </c>
      <c r="S21" s="62">
        <f t="shared" si="9"/>
        <v>3</v>
      </c>
      <c r="T21" s="63">
        <f t="shared" si="3"/>
        <v>0</v>
      </c>
      <c r="U21" s="9">
        <f t="shared" si="4"/>
        <v>0</v>
      </c>
      <c r="V21" s="9">
        <f t="shared" si="5"/>
        <v>0</v>
      </c>
      <c r="W21" s="10">
        <f t="shared" si="6"/>
        <v>0</v>
      </c>
      <c r="X21" s="10">
        <f t="shared" si="7"/>
        <v>0</v>
      </c>
      <c r="Y21" s="49" t="s">
        <v>159</v>
      </c>
    </row>
    <row r="22" spans="1:25" ht="132" customHeight="1" x14ac:dyDescent="0.35">
      <c r="A22" s="208"/>
      <c r="B22" s="186"/>
      <c r="C22" s="22" t="s">
        <v>172</v>
      </c>
      <c r="D22" s="22" t="s">
        <v>153</v>
      </c>
      <c r="E22" s="45" t="s">
        <v>101</v>
      </c>
      <c r="F22" s="23" t="s">
        <v>136</v>
      </c>
      <c r="G22" s="23" t="s">
        <v>136</v>
      </c>
      <c r="H22" s="23" t="s">
        <v>136</v>
      </c>
      <c r="I22" s="55">
        <v>4249694</v>
      </c>
      <c r="J22" s="23" t="s">
        <v>136</v>
      </c>
      <c r="K22" s="48">
        <v>11213686</v>
      </c>
      <c r="L22" s="23" t="s">
        <v>136</v>
      </c>
      <c r="M22" s="57">
        <v>3217258</v>
      </c>
      <c r="N22" s="11">
        <f t="shared" si="8"/>
        <v>0</v>
      </c>
      <c r="O22" s="11">
        <f t="shared" si="0"/>
        <v>0.24294360958694905</v>
      </c>
      <c r="P22" s="12">
        <f t="shared" si="1"/>
        <v>0</v>
      </c>
      <c r="Q22" s="12">
        <f t="shared" si="2"/>
        <v>0</v>
      </c>
      <c r="R22" s="61" t="s">
        <v>173</v>
      </c>
      <c r="S22" s="62" t="str">
        <f t="shared" si="9"/>
        <v>N/A</v>
      </c>
      <c r="T22" s="63">
        <f t="shared" si="3"/>
        <v>3217258</v>
      </c>
      <c r="U22" s="9">
        <f t="shared" si="4"/>
        <v>0</v>
      </c>
      <c r="V22" s="9">
        <f t="shared" si="5"/>
        <v>0.71309540859267861</v>
      </c>
      <c r="W22" s="10">
        <f t="shared" si="6"/>
        <v>0</v>
      </c>
      <c r="X22" s="10">
        <f t="shared" si="7"/>
        <v>0</v>
      </c>
      <c r="Y22" s="49" t="s">
        <v>159</v>
      </c>
    </row>
    <row r="23" spans="1:25" ht="101.5" x14ac:dyDescent="0.35">
      <c r="A23" s="208"/>
      <c r="B23" s="186"/>
      <c r="C23" s="22" t="s">
        <v>174</v>
      </c>
      <c r="D23" s="22" t="s">
        <v>175</v>
      </c>
      <c r="E23" s="45" t="s">
        <v>101</v>
      </c>
      <c r="F23" s="23" t="s">
        <v>136</v>
      </c>
      <c r="G23" s="23" t="s">
        <v>136</v>
      </c>
      <c r="H23" s="59">
        <v>396.92</v>
      </c>
      <c r="I23" s="53">
        <v>3434082</v>
      </c>
      <c r="J23" s="59">
        <v>874.07</v>
      </c>
      <c r="K23" s="52">
        <v>7681974</v>
      </c>
      <c r="L23" s="59">
        <v>215.57</v>
      </c>
      <c r="M23" s="54">
        <v>2399687</v>
      </c>
      <c r="N23" s="11">
        <f t="shared" si="8"/>
        <v>0.45689307669051704</v>
      </c>
      <c r="O23" s="11">
        <f t="shared" si="0"/>
        <v>0.30121441479848177</v>
      </c>
      <c r="P23" s="12">
        <f t="shared" si="1"/>
        <v>0</v>
      </c>
      <c r="Q23" s="12">
        <f t="shared" si="2"/>
        <v>0</v>
      </c>
      <c r="R23" s="61" t="s">
        <v>176</v>
      </c>
      <c r="S23" s="62">
        <f t="shared" si="9"/>
        <v>215.57</v>
      </c>
      <c r="T23" s="63">
        <f t="shared" si="3"/>
        <v>2399687</v>
      </c>
      <c r="U23" s="9">
        <f t="shared" si="4"/>
        <v>0.75337215554818271</v>
      </c>
      <c r="V23" s="9">
        <f t="shared" si="5"/>
        <v>0.68762104636126087</v>
      </c>
      <c r="W23" s="10">
        <f t="shared" si="6"/>
        <v>0</v>
      </c>
      <c r="X23" s="10">
        <f t="shared" si="7"/>
        <v>0</v>
      </c>
      <c r="Y23" s="49" t="s">
        <v>159</v>
      </c>
    </row>
    <row r="24" spans="1:25" ht="132" customHeight="1" x14ac:dyDescent="0.35">
      <c r="A24" s="208"/>
      <c r="B24" s="198" t="s">
        <v>177</v>
      </c>
      <c r="C24" s="22" t="s">
        <v>178</v>
      </c>
      <c r="D24" s="22" t="s">
        <v>179</v>
      </c>
      <c r="E24" s="45" t="s">
        <v>101</v>
      </c>
      <c r="F24" s="23" t="s">
        <v>136</v>
      </c>
      <c r="G24" s="23" t="s">
        <v>136</v>
      </c>
      <c r="H24" s="64">
        <v>66308</v>
      </c>
      <c r="I24" s="65">
        <v>8815318</v>
      </c>
      <c r="J24" s="64">
        <v>221756</v>
      </c>
      <c r="K24" s="66">
        <v>36018718</v>
      </c>
      <c r="L24" s="59">
        <f>314816</f>
        <v>314816</v>
      </c>
      <c r="M24" s="67">
        <v>57611328</v>
      </c>
      <c r="N24" s="11">
        <f t="shared" si="8"/>
        <v>-3.7477830729323758</v>
      </c>
      <c r="O24" s="11">
        <f t="shared" si="0"/>
        <v>-5.5353658257138312</v>
      </c>
      <c r="P24" s="12">
        <f t="shared" si="1"/>
        <v>0</v>
      </c>
      <c r="Q24" s="12">
        <f t="shared" si="2"/>
        <v>0</v>
      </c>
      <c r="R24" s="61" t="s">
        <v>180</v>
      </c>
      <c r="S24" s="62">
        <f t="shared" si="9"/>
        <v>314816</v>
      </c>
      <c r="T24" s="63">
        <f t="shared" si="3"/>
        <v>57611328</v>
      </c>
      <c r="U24" s="9">
        <f t="shared" si="4"/>
        <v>-0.4196504265949963</v>
      </c>
      <c r="V24" s="9">
        <f t="shared" si="5"/>
        <v>-0.59948302435417045</v>
      </c>
      <c r="W24" s="10">
        <f t="shared" si="6"/>
        <v>0</v>
      </c>
      <c r="X24" s="10">
        <f t="shared" si="7"/>
        <v>0</v>
      </c>
      <c r="Y24" s="49" t="s">
        <v>159</v>
      </c>
    </row>
    <row r="25" spans="1:25" ht="121.15" customHeight="1" x14ac:dyDescent="0.35">
      <c r="A25" s="208"/>
      <c r="B25" s="199"/>
      <c r="C25" s="22" t="s">
        <v>181</v>
      </c>
      <c r="D25" s="22" t="s">
        <v>182</v>
      </c>
      <c r="E25" s="45" t="s">
        <v>101</v>
      </c>
      <c r="F25" s="23" t="s">
        <v>136</v>
      </c>
      <c r="G25" s="23" t="s">
        <v>136</v>
      </c>
      <c r="H25" s="64">
        <f>2965</f>
        <v>2965</v>
      </c>
      <c r="I25" s="65">
        <v>465545</v>
      </c>
      <c r="J25" s="64">
        <f>10421</f>
        <v>10421</v>
      </c>
      <c r="K25" s="66">
        <v>1770345</v>
      </c>
      <c r="L25" s="68">
        <f>12718</f>
        <v>12718</v>
      </c>
      <c r="M25" s="67">
        <v>2327394</v>
      </c>
      <c r="N25" s="11">
        <f t="shared" si="8"/>
        <v>-3.2893760539629007</v>
      </c>
      <c r="O25" s="11">
        <f t="shared" si="0"/>
        <v>-3.9992890053593104</v>
      </c>
      <c r="P25" s="12">
        <f t="shared" si="1"/>
        <v>0</v>
      </c>
      <c r="Q25" s="12">
        <f t="shared" si="2"/>
        <v>0</v>
      </c>
      <c r="R25" s="61" t="s">
        <v>183</v>
      </c>
      <c r="S25" s="62">
        <f t="shared" si="9"/>
        <v>12718</v>
      </c>
      <c r="T25" s="63">
        <f t="shared" si="3"/>
        <v>2327394</v>
      </c>
      <c r="U25" s="9">
        <f t="shared" si="4"/>
        <v>-0.22042030515305644</v>
      </c>
      <c r="V25" s="9">
        <f t="shared" si="5"/>
        <v>-0.31465561797276798</v>
      </c>
      <c r="W25" s="10">
        <f t="shared" si="6"/>
        <v>0</v>
      </c>
      <c r="X25" s="10">
        <f t="shared" si="7"/>
        <v>0</v>
      </c>
      <c r="Y25" s="49" t="s">
        <v>159</v>
      </c>
    </row>
    <row r="26" spans="1:25" ht="72.5" x14ac:dyDescent="0.35">
      <c r="A26" s="208"/>
      <c r="B26" s="187" t="s">
        <v>184</v>
      </c>
      <c r="C26" s="22" t="s">
        <v>185</v>
      </c>
      <c r="D26" s="22" t="s">
        <v>153</v>
      </c>
      <c r="E26" s="47" t="s">
        <v>99</v>
      </c>
      <c r="F26" s="46">
        <v>0.01</v>
      </c>
      <c r="G26" s="46" t="s">
        <v>136</v>
      </c>
      <c r="H26" s="46" t="s">
        <v>136</v>
      </c>
      <c r="I26" s="21">
        <v>0</v>
      </c>
      <c r="J26" s="46" t="s">
        <v>136</v>
      </c>
      <c r="K26" s="36">
        <v>0</v>
      </c>
      <c r="L26" s="46" t="s">
        <v>136</v>
      </c>
      <c r="M26" s="25">
        <v>0</v>
      </c>
      <c r="N26" s="11">
        <f t="shared" si="8"/>
        <v>0</v>
      </c>
      <c r="O26" s="11">
        <f t="shared" si="0"/>
        <v>0</v>
      </c>
      <c r="P26" s="12">
        <f t="shared" si="1"/>
        <v>0</v>
      </c>
      <c r="Q26" s="12">
        <f t="shared" si="2"/>
        <v>0</v>
      </c>
      <c r="R26" s="61" t="s">
        <v>186</v>
      </c>
      <c r="S26" s="62" t="str">
        <f t="shared" si="9"/>
        <v>N/A</v>
      </c>
      <c r="T26" s="63">
        <f t="shared" si="3"/>
        <v>0</v>
      </c>
      <c r="U26" s="9">
        <f t="shared" si="4"/>
        <v>0</v>
      </c>
      <c r="V26" s="9">
        <f t="shared" si="5"/>
        <v>0</v>
      </c>
      <c r="W26" s="10">
        <f t="shared" si="6"/>
        <v>0</v>
      </c>
      <c r="X26" s="10">
        <f t="shared" si="7"/>
        <v>0</v>
      </c>
      <c r="Y26" s="49" t="s">
        <v>138</v>
      </c>
    </row>
    <row r="27" spans="1:25" ht="68.25" customHeight="1" x14ac:dyDescent="0.35">
      <c r="A27" s="208"/>
      <c r="B27" s="188"/>
      <c r="C27" s="22" t="s">
        <v>187</v>
      </c>
      <c r="D27" s="22" t="s">
        <v>153</v>
      </c>
      <c r="E27" s="47" t="s">
        <v>99</v>
      </c>
      <c r="F27" s="46">
        <v>0.01</v>
      </c>
      <c r="G27" s="46" t="s">
        <v>136</v>
      </c>
      <c r="H27" s="46" t="s">
        <v>136</v>
      </c>
      <c r="I27" s="21">
        <v>0</v>
      </c>
      <c r="J27" s="46" t="s">
        <v>136</v>
      </c>
      <c r="K27" s="36">
        <v>0</v>
      </c>
      <c r="L27" s="46" t="s">
        <v>136</v>
      </c>
      <c r="M27" s="25">
        <v>0</v>
      </c>
      <c r="N27" s="11">
        <f t="shared" si="8"/>
        <v>0</v>
      </c>
      <c r="O27" s="11">
        <f t="shared" si="0"/>
        <v>0</v>
      </c>
      <c r="P27" s="12">
        <f t="shared" si="1"/>
        <v>0</v>
      </c>
      <c r="Q27" s="12">
        <f t="shared" si="2"/>
        <v>0</v>
      </c>
      <c r="R27" s="61" t="s">
        <v>186</v>
      </c>
      <c r="S27" s="62" t="str">
        <f t="shared" si="9"/>
        <v>N/A</v>
      </c>
      <c r="T27" s="63">
        <f t="shared" si="3"/>
        <v>0</v>
      </c>
      <c r="U27" s="9">
        <f t="shared" si="4"/>
        <v>0</v>
      </c>
      <c r="V27" s="9">
        <f t="shared" si="5"/>
        <v>0</v>
      </c>
      <c r="W27" s="10">
        <f t="shared" si="6"/>
        <v>0</v>
      </c>
      <c r="X27" s="10">
        <f t="shared" si="7"/>
        <v>0</v>
      </c>
      <c r="Y27" s="49" t="s">
        <v>138</v>
      </c>
    </row>
    <row r="28" spans="1:25" ht="58" x14ac:dyDescent="0.35">
      <c r="A28" s="208"/>
      <c r="B28" s="187" t="s">
        <v>188</v>
      </c>
      <c r="C28" s="22" t="s">
        <v>189</v>
      </c>
      <c r="D28" s="22" t="s">
        <v>190</v>
      </c>
      <c r="E28" s="47" t="s">
        <v>99</v>
      </c>
      <c r="F28" s="46">
        <v>0</v>
      </c>
      <c r="G28" s="46" t="s">
        <v>136</v>
      </c>
      <c r="H28" s="46" t="s">
        <v>136</v>
      </c>
      <c r="I28" s="21">
        <v>0</v>
      </c>
      <c r="J28" s="46" t="s">
        <v>136</v>
      </c>
      <c r="K28" s="36">
        <v>0</v>
      </c>
      <c r="L28" s="46" t="s">
        <v>136</v>
      </c>
      <c r="M28" s="25">
        <v>0</v>
      </c>
      <c r="N28" s="11">
        <f t="shared" si="8"/>
        <v>0</v>
      </c>
      <c r="O28" s="11">
        <f t="shared" si="0"/>
        <v>0</v>
      </c>
      <c r="P28" s="12">
        <f t="shared" si="1"/>
        <v>0</v>
      </c>
      <c r="Q28" s="12">
        <f t="shared" si="2"/>
        <v>0</v>
      </c>
      <c r="R28" s="61" t="s">
        <v>191</v>
      </c>
      <c r="S28" s="62" t="str">
        <f t="shared" si="9"/>
        <v>N/A</v>
      </c>
      <c r="T28" s="63">
        <f t="shared" si="3"/>
        <v>0</v>
      </c>
      <c r="U28" s="9">
        <f t="shared" si="4"/>
        <v>0</v>
      </c>
      <c r="V28" s="9">
        <f t="shared" si="5"/>
        <v>0</v>
      </c>
      <c r="W28" s="10">
        <f t="shared" si="6"/>
        <v>0</v>
      </c>
      <c r="X28" s="10">
        <f t="shared" si="7"/>
        <v>0</v>
      </c>
      <c r="Y28" s="49" t="s">
        <v>138</v>
      </c>
    </row>
    <row r="29" spans="1:25" ht="58" x14ac:dyDescent="0.35">
      <c r="A29" s="208"/>
      <c r="B29" s="188"/>
      <c r="C29" s="22" t="s">
        <v>192</v>
      </c>
      <c r="D29" s="22" t="s">
        <v>190</v>
      </c>
      <c r="E29" s="47" t="s">
        <v>99</v>
      </c>
      <c r="F29" s="46">
        <v>0</v>
      </c>
      <c r="G29" s="46" t="s">
        <v>136</v>
      </c>
      <c r="H29" s="46" t="s">
        <v>136</v>
      </c>
      <c r="I29" s="21">
        <v>0</v>
      </c>
      <c r="J29" s="46" t="s">
        <v>136</v>
      </c>
      <c r="K29" s="36">
        <v>0</v>
      </c>
      <c r="L29" s="46" t="s">
        <v>136</v>
      </c>
      <c r="M29" s="25">
        <v>0</v>
      </c>
      <c r="N29" s="11">
        <f t="shared" si="8"/>
        <v>0</v>
      </c>
      <c r="O29" s="11">
        <f t="shared" si="0"/>
        <v>0</v>
      </c>
      <c r="P29" s="12">
        <f t="shared" si="1"/>
        <v>0</v>
      </c>
      <c r="Q29" s="12">
        <f t="shared" si="2"/>
        <v>0</v>
      </c>
      <c r="R29" s="61" t="s">
        <v>191</v>
      </c>
      <c r="S29" s="62" t="str">
        <f t="shared" si="9"/>
        <v>N/A</v>
      </c>
      <c r="T29" s="63">
        <f t="shared" si="3"/>
        <v>0</v>
      </c>
      <c r="U29" s="9">
        <f t="shared" si="4"/>
        <v>0</v>
      </c>
      <c r="V29" s="9">
        <f t="shared" si="5"/>
        <v>0</v>
      </c>
      <c r="W29" s="10">
        <f t="shared" si="6"/>
        <v>0</v>
      </c>
      <c r="X29" s="10">
        <f t="shared" si="7"/>
        <v>0</v>
      </c>
      <c r="Y29" s="49" t="s">
        <v>138</v>
      </c>
    </row>
    <row r="30" spans="1:25" ht="94.5" customHeight="1" x14ac:dyDescent="0.35">
      <c r="A30" s="208"/>
      <c r="B30" s="22" t="s">
        <v>193</v>
      </c>
      <c r="C30" s="22" t="s">
        <v>194</v>
      </c>
      <c r="D30" s="22" t="s">
        <v>195</v>
      </c>
      <c r="E30" s="45" t="s">
        <v>101</v>
      </c>
      <c r="F30" s="23" t="s">
        <v>136</v>
      </c>
      <c r="G30" s="23" t="s">
        <v>136</v>
      </c>
      <c r="H30" s="23" t="s">
        <v>136</v>
      </c>
      <c r="I30" s="23" t="s">
        <v>136</v>
      </c>
      <c r="J30" s="23" t="s">
        <v>136</v>
      </c>
      <c r="K30" s="23" t="s">
        <v>136</v>
      </c>
      <c r="L30" s="23" t="s">
        <v>136</v>
      </c>
      <c r="M30" s="23" t="s">
        <v>136</v>
      </c>
      <c r="N30" s="11">
        <f t="shared" si="8"/>
        <v>0</v>
      </c>
      <c r="O30" s="11">
        <f t="shared" si="0"/>
        <v>0</v>
      </c>
      <c r="P30" s="12">
        <f t="shared" si="1"/>
        <v>0</v>
      </c>
      <c r="Q30" s="12">
        <f t="shared" si="2"/>
        <v>0</v>
      </c>
      <c r="R30" s="61" t="s">
        <v>196</v>
      </c>
      <c r="S30" s="62" t="str">
        <f t="shared" si="9"/>
        <v>N/A</v>
      </c>
      <c r="T30" s="63" t="str">
        <f t="shared" si="3"/>
        <v>N/A</v>
      </c>
      <c r="U30" s="9">
        <f t="shared" si="4"/>
        <v>0</v>
      </c>
      <c r="V30" s="9">
        <f t="shared" si="5"/>
        <v>0</v>
      </c>
      <c r="W30" s="10">
        <f t="shared" si="6"/>
        <v>0</v>
      </c>
      <c r="X30" s="10">
        <f t="shared" si="7"/>
        <v>0</v>
      </c>
      <c r="Y30" s="61" t="s">
        <v>197</v>
      </c>
    </row>
    <row r="31" spans="1:25" ht="180" customHeight="1" x14ac:dyDescent="0.35">
      <c r="A31" s="203" t="s">
        <v>198</v>
      </c>
      <c r="B31" s="187" t="s">
        <v>199</v>
      </c>
      <c r="C31" s="26" t="s">
        <v>200</v>
      </c>
      <c r="D31" s="26" t="s">
        <v>201</v>
      </c>
      <c r="E31" s="45" t="s">
        <v>101</v>
      </c>
      <c r="F31" s="23" t="s">
        <v>136</v>
      </c>
      <c r="G31" s="23" t="s">
        <v>136</v>
      </c>
      <c r="H31" s="60">
        <v>271</v>
      </c>
      <c r="I31" s="69">
        <v>2696325</v>
      </c>
      <c r="J31" s="60">
        <v>723</v>
      </c>
      <c r="K31" s="70">
        <v>6870355</v>
      </c>
      <c r="L31" s="56">
        <v>444</v>
      </c>
      <c r="M31" s="71">
        <v>4450111</v>
      </c>
      <c r="N31" s="11">
        <f t="shared" si="8"/>
        <v>-0.63837638376383765</v>
      </c>
      <c r="O31" s="11">
        <f t="shared" si="0"/>
        <v>-0.65043568560911602</v>
      </c>
      <c r="P31" s="12">
        <f t="shared" si="1"/>
        <v>0</v>
      </c>
      <c r="Q31" s="12">
        <f t="shared" si="2"/>
        <v>0</v>
      </c>
      <c r="R31" s="61" t="s">
        <v>202</v>
      </c>
      <c r="S31" s="62">
        <f t="shared" si="9"/>
        <v>444</v>
      </c>
      <c r="T31" s="63">
        <f t="shared" si="3"/>
        <v>4450111</v>
      </c>
      <c r="U31" s="9">
        <f t="shared" si="4"/>
        <v>0.38589211618257258</v>
      </c>
      <c r="V31" s="9">
        <f t="shared" si="5"/>
        <v>0.35227349969543054</v>
      </c>
      <c r="W31" s="10">
        <f t="shared" si="6"/>
        <v>0</v>
      </c>
      <c r="X31" s="10">
        <f t="shared" si="7"/>
        <v>0</v>
      </c>
      <c r="Y31" s="49" t="s">
        <v>159</v>
      </c>
    </row>
    <row r="32" spans="1:25" ht="58" x14ac:dyDescent="0.35">
      <c r="A32" s="204"/>
      <c r="B32" s="206"/>
      <c r="C32" s="26" t="s">
        <v>203</v>
      </c>
      <c r="D32" s="26" t="s">
        <v>201</v>
      </c>
      <c r="E32" s="80" t="s">
        <v>101</v>
      </c>
      <c r="F32" s="23" t="s">
        <v>136</v>
      </c>
      <c r="G32" s="23" t="s">
        <v>136</v>
      </c>
      <c r="H32" s="37">
        <v>0</v>
      </c>
      <c r="I32" s="76">
        <v>0</v>
      </c>
      <c r="J32" s="37">
        <v>0</v>
      </c>
      <c r="K32" s="37">
        <v>0</v>
      </c>
      <c r="L32" s="56">
        <v>0</v>
      </c>
      <c r="M32" s="57">
        <v>0</v>
      </c>
      <c r="N32" s="11">
        <f t="shared" si="8"/>
        <v>0</v>
      </c>
      <c r="O32" s="11">
        <f t="shared" si="0"/>
        <v>0</v>
      </c>
      <c r="P32" s="12">
        <f t="shared" si="1"/>
        <v>0</v>
      </c>
      <c r="Q32" s="12">
        <f t="shared" si="2"/>
        <v>0</v>
      </c>
      <c r="R32" s="61" t="s">
        <v>204</v>
      </c>
      <c r="S32" s="62">
        <f t="shared" si="9"/>
        <v>0</v>
      </c>
      <c r="T32" s="63">
        <f t="shared" si="3"/>
        <v>0</v>
      </c>
      <c r="U32" s="9">
        <f t="shared" si="4"/>
        <v>0</v>
      </c>
      <c r="V32" s="9">
        <f t="shared" si="5"/>
        <v>0</v>
      </c>
      <c r="W32" s="10">
        <f t="shared" si="6"/>
        <v>0</v>
      </c>
      <c r="X32" s="10">
        <f t="shared" si="7"/>
        <v>0</v>
      </c>
      <c r="Y32" s="49" t="s">
        <v>159</v>
      </c>
    </row>
    <row r="33" spans="1:32" ht="184.15" customHeight="1" thickBot="1" x14ac:dyDescent="0.4">
      <c r="A33" s="205"/>
      <c r="B33" s="207"/>
      <c r="C33" s="27" t="s">
        <v>205</v>
      </c>
      <c r="D33" s="79" t="s">
        <v>206</v>
      </c>
      <c r="E33" s="81" t="s">
        <v>101</v>
      </c>
      <c r="F33" s="23" t="s">
        <v>136</v>
      </c>
      <c r="G33" s="23" t="s">
        <v>136</v>
      </c>
      <c r="H33" s="82">
        <v>135534</v>
      </c>
      <c r="I33" s="84">
        <v>76417800</v>
      </c>
      <c r="J33" s="85">
        <v>279860</v>
      </c>
      <c r="K33" s="86">
        <v>162615910</v>
      </c>
      <c r="L33" s="75">
        <v>144851</v>
      </c>
      <c r="M33" s="57">
        <v>95396660</v>
      </c>
      <c r="N33" s="11">
        <f t="shared" si="8"/>
        <v>-6.8742898460902868E-2</v>
      </c>
      <c r="O33" s="11">
        <f t="shared" si="0"/>
        <v>-0.24835653473405417</v>
      </c>
      <c r="P33" s="12">
        <f t="shared" si="1"/>
        <v>0</v>
      </c>
      <c r="Q33" s="12">
        <f t="shared" si="2"/>
        <v>0</v>
      </c>
      <c r="R33" s="87" t="s">
        <v>207</v>
      </c>
      <c r="S33" s="62">
        <f t="shared" si="9"/>
        <v>144851</v>
      </c>
      <c r="T33" s="63">
        <f t="shared" si="3"/>
        <v>95396660</v>
      </c>
      <c r="U33" s="9">
        <f t="shared" si="4"/>
        <v>0.48241620810405206</v>
      </c>
      <c r="V33" s="9">
        <f t="shared" si="5"/>
        <v>0.41336207508847078</v>
      </c>
      <c r="W33" s="10">
        <f t="shared" si="6"/>
        <v>0</v>
      </c>
      <c r="X33" s="10">
        <f t="shared" si="7"/>
        <v>0</v>
      </c>
      <c r="Y33" s="49" t="s">
        <v>159</v>
      </c>
    </row>
    <row r="34" spans="1:32" ht="130.5" x14ac:dyDescent="0.35">
      <c r="A34" s="51" t="s">
        <v>208</v>
      </c>
      <c r="B34" s="27" t="s">
        <v>209</v>
      </c>
      <c r="C34" s="27" t="s">
        <v>210</v>
      </c>
      <c r="D34" s="27" t="s">
        <v>211</v>
      </c>
      <c r="E34" s="73" t="s">
        <v>99</v>
      </c>
      <c r="F34" s="74">
        <v>0.01</v>
      </c>
      <c r="G34" s="77">
        <v>0.01</v>
      </c>
      <c r="H34" s="78">
        <v>3</v>
      </c>
      <c r="I34" s="83">
        <v>759347</v>
      </c>
      <c r="J34" s="78">
        <v>4</v>
      </c>
      <c r="K34" s="115">
        <v>919346</v>
      </c>
      <c r="L34" s="75">
        <v>3</v>
      </c>
      <c r="M34" s="57">
        <v>316000</v>
      </c>
      <c r="N34" s="11">
        <f t="shared" ref="N34" si="10">IFERROR((1-(L34/H34)),0)</f>
        <v>0</v>
      </c>
      <c r="O34" s="11">
        <f t="shared" ref="O34" si="11">IFERROR((1-(M34/I34)),0)</f>
        <v>0.58385296840574863</v>
      </c>
      <c r="P34" s="12">
        <f t="shared" ref="P34" si="12">IFERROR((N34/G34),0)</f>
        <v>0</v>
      </c>
      <c r="Q34" s="12">
        <f t="shared" ref="Q34" si="13">IFERROR((O34/F34),0)</f>
        <v>58.38529684057486</v>
      </c>
      <c r="R34" s="87" t="s">
        <v>212</v>
      </c>
      <c r="S34" s="62">
        <f t="shared" si="9"/>
        <v>3</v>
      </c>
      <c r="T34" s="63">
        <f t="shared" si="3"/>
        <v>316000</v>
      </c>
      <c r="U34" s="9">
        <f t="shared" si="4"/>
        <v>0.25</v>
      </c>
      <c r="V34" s="9">
        <f t="shared" si="5"/>
        <v>0.65627739719322209</v>
      </c>
      <c r="W34" s="10">
        <f t="shared" si="6"/>
        <v>25</v>
      </c>
      <c r="X34" s="10">
        <f t="shared" si="7"/>
        <v>65.627739719322207</v>
      </c>
      <c r="Y34" s="49" t="s">
        <v>138</v>
      </c>
      <c r="Z34" s="14">
        <v>1</v>
      </c>
      <c r="AE34" s="98">
        <v>5</v>
      </c>
      <c r="AF34" s="98">
        <v>841000</v>
      </c>
    </row>
    <row r="35" spans="1:32" x14ac:dyDescent="0.35">
      <c r="A35" s="14"/>
    </row>
    <row r="36" spans="1:32" x14ac:dyDescent="0.35">
      <c r="A36" s="14"/>
    </row>
    <row r="38" spans="1:32" ht="19.5" customHeight="1" x14ac:dyDescent="0.35">
      <c r="A38" s="197" t="s">
        <v>213</v>
      </c>
      <c r="B38" s="197"/>
      <c r="C38" s="197"/>
      <c r="D38" s="197"/>
      <c r="E38" s="197"/>
      <c r="F38" s="197"/>
      <c r="G38" s="197"/>
      <c r="H38" s="197"/>
    </row>
  </sheetData>
  <mergeCells count="47">
    <mergeCell ref="Y15:Y16"/>
    <mergeCell ref="A38:H38"/>
    <mergeCell ref="B3:G3"/>
    <mergeCell ref="J3:Y3"/>
    <mergeCell ref="B24:B25"/>
    <mergeCell ref="L7:Y7"/>
    <mergeCell ref="B5:G5"/>
    <mergeCell ref="H5:I5"/>
    <mergeCell ref="J5:Y5"/>
    <mergeCell ref="A6:Y6"/>
    <mergeCell ref="A31:A33"/>
    <mergeCell ref="B31:B33"/>
    <mergeCell ref="I10:I11"/>
    <mergeCell ref="A15:A16"/>
    <mergeCell ref="B15:B16"/>
    <mergeCell ref="A17:A30"/>
    <mergeCell ref="C1:Y1"/>
    <mergeCell ref="H2:I2"/>
    <mergeCell ref="H4:I4"/>
    <mergeCell ref="J2:Y2"/>
    <mergeCell ref="J4:Y4"/>
    <mergeCell ref="B2:G2"/>
    <mergeCell ref="B4:G4"/>
    <mergeCell ref="B17:B18"/>
    <mergeCell ref="B20:B23"/>
    <mergeCell ref="B26:B27"/>
    <mergeCell ref="B28:B29"/>
    <mergeCell ref="F8:F11"/>
    <mergeCell ref="A12:A13"/>
    <mergeCell ref="A8:B11"/>
    <mergeCell ref="C8:C11"/>
    <mergeCell ref="R15:R16"/>
    <mergeCell ref="A7:G7"/>
    <mergeCell ref="E8:E11"/>
    <mergeCell ref="G8:G11"/>
    <mergeCell ref="H10:H11"/>
    <mergeCell ref="D8:D11"/>
    <mergeCell ref="H8:I9"/>
    <mergeCell ref="S9:Y9"/>
    <mergeCell ref="S10:Y10"/>
    <mergeCell ref="L8:O8"/>
    <mergeCell ref="J8:K9"/>
    <mergeCell ref="J10:J11"/>
    <mergeCell ref="K10:K11"/>
    <mergeCell ref="L9:R9"/>
    <mergeCell ref="S8:Y8"/>
    <mergeCell ref="L10:R10"/>
  </mergeCells>
  <dataValidations count="14">
    <dataValidation allowBlank="1" showInputMessage="1" showErrorMessage="1" prompt="Defina la referencia que se usará  para medir el rubro o componente. Ejem. Metro cúbico, personas, horas, entre otros." sqref="D8:D11" xr:uid="{00000000-0002-0000-0100-000000000000}"/>
    <dataValidation allowBlank="1" showInputMessage="1" showErrorMessage="1" prompt="Si el rubro y componente se espera mantener o reducir en la vigencia (se selcciona como gasto elegible), seleccione SI, en caso contrario seleccione NO. _x000a__x000a_Si selecciona NO, se debe diligencuir las columnas H en adelante" sqref="E8:E11" xr:uid="{00000000-0002-0000-0100-000001000000}"/>
    <dataValidation allowBlank="1" showInputMessage="1" showErrorMessage="1" prompt="Si en la celda &quot;E&quot;, selecionó SI, defina una meta en porcentaje para mantener o reducir el gasto en la vigencia. (En giros presupuestales)" sqref="F8:F11" xr:uid="{00000000-0002-0000-0100-000002000000}"/>
    <dataValidation allowBlank="1" showInputMessage="1" showErrorMessage="1" prompt="Si en la celda &quot;E&quot;, selecionó SI, defina una meta en porcentaje para mantener o reducir el gasto en la vigencia. (En unidad de medida)" sqref="G8:G11" xr:uid="{00000000-0002-0000-0100-000003000000}"/>
    <dataValidation allowBlank="1" showInputMessage="1" showErrorMessage="1" prompt="Relacione el dato de consumo asociado al rubro, componente y unidad de medida reportado en el  mismo periodo del año anterior_x000a_" sqref="H10:H11 J10:J11" xr:uid="{00000000-0002-0000-0100-000004000000}"/>
    <dataValidation allowBlank="1" showInputMessage="1" showErrorMessage="1" prompt="Relacione los giros realizados  en el  mismo periodo del año anterior, relacionados con el rubro y el componente. Valores en pesos." sqref="K10:K11" xr:uid="{00000000-0002-0000-0100-000005000000}"/>
    <dataValidation allowBlank="1" showInputMessage="1" showErrorMessage="1" prompt="Relacione el dato de consumo asociado al rubro, componente y unidad de medida en el periodo de reporte._x000a_" sqref="L11 S11" xr:uid="{00000000-0002-0000-0100-000006000000}"/>
    <dataValidation allowBlank="1" showInputMessage="1" showErrorMessage="1" prompt="Relacione los giros realizados  en el  periodo de reporte para el rubro y el componente. Valores en pesos." sqref="M11" xr:uid="{00000000-0002-0000-0100-000007000000}"/>
    <dataValidation allowBlank="1" showInputMessage="1" showErrorMessage="1" prompt="Relacione los giros realizados  en el  periodo de reporte para el rubro y el componente. Valores en pesos._x000a_" sqref="T11" xr:uid="{00000000-0002-0000-0100-000008000000}"/>
    <dataValidation allowBlank="1" showInputMessage="1" showErrorMessage="1" prompt="Escribir el otro sector que no se encuentra en la lista desplegable" sqref="B3:G3" xr:uid="{00000000-0002-0000-0100-000009000000}"/>
    <dataValidation allowBlank="1" showInputMessage="1" showErrorMessage="1" prompt="Escribir la otra entidad que no se encuentra en la lista desplegable" sqref="J3:Y3" xr:uid="{00000000-0002-0000-0100-00000A000000}"/>
    <dataValidation type="list" allowBlank="1" showInputMessage="1" showErrorMessage="1" sqref="J2:Y2" xr:uid="{00000000-0002-0000-0100-00000B000000}">
      <formula1>INDIRECT(B2)</formula1>
    </dataValidation>
    <dataValidation allowBlank="1" showInputMessage="1" showErrorMessage="1" prompt="Relacione los giros realizados  en el  mismo periodo del año anterior, relacionados con el rubro y el componente. valores en pesos." sqref="I10:I11" xr:uid="{00000000-0002-0000-0100-00000C000000}"/>
    <dataValidation allowBlank="1" showInputMessage="1" showErrorMessage="1" prompt="Solo aplica para gastos de funcionamiento." sqref="A8:B11" xr:uid="{00000000-0002-0000-0100-00000D000000}"/>
  </dataValidations>
  <pageMargins left="0.7" right="0.7" top="0.75" bottom="0.75" header="0.3" footer="0.3"/>
  <pageSetup orientation="portrait" horizontalDpi="300" verticalDpi="300"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100-00000E000000}">
          <x14:formula1>
            <xm:f>datos!$E$12:$E$13</xm:f>
          </x14:formula1>
          <xm:sqref>B5</xm:sqref>
        </x14:dataValidation>
        <x14:dataValidation type="list" allowBlank="1" showInputMessage="1" showErrorMessage="1" xr:uid="{00000000-0002-0000-0100-00000F000000}">
          <x14:formula1>
            <xm:f>datos!$E$27:$E$29</xm:f>
          </x14:formula1>
          <xm:sqref>J4</xm:sqref>
        </x14:dataValidation>
        <x14:dataValidation type="list" allowBlank="1" showInputMessage="1" showErrorMessage="1" xr:uid="{00000000-0002-0000-0100-000010000000}">
          <x14:formula1>
            <xm:f>datos!$D$27:$D$31</xm:f>
          </x14:formula1>
          <xm:sqref>B4</xm:sqref>
        </x14:dataValidation>
        <x14:dataValidation type="list" allowBlank="1" showInputMessage="1" showErrorMessage="1" xr:uid="{00000000-0002-0000-0100-000011000000}">
          <x14:formula1>
            <xm:f>datos!$E$18:$E$20</xm:f>
          </x14:formula1>
          <xm:sqref>J5</xm:sqref>
        </x14:dataValidation>
        <x14:dataValidation type="list" showInputMessage="1" showErrorMessage="1" xr:uid="{00000000-0002-0000-0100-000012000000}">
          <x14:formula1>
            <xm:f>datos!$D$2:$T$2</xm:f>
          </x14:formula1>
          <xm:sqref>B2:G2</xm:sqref>
        </x14:dataValidation>
        <x14:dataValidation type="list" allowBlank="1" showInputMessage="1" showErrorMessage="1" xr:uid="{00000000-0002-0000-0100-000013000000}">
          <x14:formula1>
            <xm:f>datos!$F$27:$F$28</xm:f>
          </x14:formula1>
          <xm:sqref>E12:E34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43EDF2-ED7E-4F2E-AD40-81ACFED01164}">
  <dimension ref="A1:DI38"/>
  <sheetViews>
    <sheetView showGridLines="0" tabSelected="1" topLeftCell="A6" zoomScale="60" zoomScaleNormal="60" workbookViewId="0">
      <pane xSplit="4" ySplit="6" topLeftCell="AN33" activePane="bottomRight" state="frozen"/>
      <selection pane="topRight"/>
      <selection pane="bottomLeft"/>
      <selection pane="bottomRight" activeCell="Z34" sqref="Z34"/>
    </sheetView>
  </sheetViews>
  <sheetFormatPr baseColWidth="10" defaultColWidth="11.453125" defaultRowHeight="15" customHeight="1" x14ac:dyDescent="0.35"/>
  <cols>
    <col min="1" max="1" width="29" style="28" customWidth="1"/>
    <col min="2" max="2" width="29" style="14" hidden="1" customWidth="1"/>
    <col min="3" max="3" width="45.26953125" style="14" customWidth="1"/>
    <col min="4" max="4" width="19.26953125" style="14" customWidth="1"/>
    <col min="5" max="5" width="19.7265625" style="14" customWidth="1"/>
    <col min="6" max="6" width="16.453125" style="39" customWidth="1"/>
    <col min="7" max="8" width="25.26953125" style="39" customWidth="1"/>
    <col min="9" max="9" width="25.26953125" style="39" bestFit="1" customWidth="1"/>
    <col min="10" max="10" width="20.453125" style="39" bestFit="1" customWidth="1"/>
    <col min="11" max="22" width="15.54296875" style="39" customWidth="1"/>
    <col min="23" max="27" width="16.7265625" style="38" customWidth="1"/>
    <col min="28" max="42" width="17.81640625" style="38" customWidth="1"/>
    <col min="43" max="43" width="15.26953125" style="14" customWidth="1"/>
    <col min="44" max="44" width="22.1796875" style="14" customWidth="1"/>
    <col min="45" max="45" width="19.54296875" style="14" customWidth="1"/>
    <col min="46" max="48" width="18.453125" style="14" customWidth="1"/>
    <col min="49" max="49" width="19.7265625" style="14" customWidth="1"/>
    <col min="50" max="50" width="26" style="14" customWidth="1"/>
    <col min="51" max="51" width="24.26953125" style="14" customWidth="1"/>
    <col min="52" max="52" width="65.7265625" style="14" customWidth="1"/>
    <col min="53" max="53" width="19.7265625" style="42" customWidth="1"/>
    <col min="54" max="54" width="19.7265625" style="14" customWidth="1"/>
    <col min="55" max="55" width="27.7265625" style="14" customWidth="1"/>
    <col min="56" max="56" width="19.7265625" style="14" customWidth="1"/>
    <col min="57" max="57" width="28.54296875" style="14" customWidth="1"/>
    <col min="58" max="58" width="30.7265625" style="14" customWidth="1"/>
    <col min="59" max="59" width="59.453125" style="14" customWidth="1"/>
    <col min="60" max="60" width="19.26953125" style="14" customWidth="1"/>
    <col min="61" max="16384" width="11.453125" style="14"/>
  </cols>
  <sheetData>
    <row r="1" spans="1:113" ht="75" customHeight="1" x14ac:dyDescent="0.35">
      <c r="A1" s="13"/>
      <c r="B1" s="13"/>
      <c r="C1" s="231" t="s">
        <v>103</v>
      </c>
      <c r="D1" s="231"/>
      <c r="E1" s="231"/>
      <c r="F1" s="231"/>
      <c r="G1" s="231"/>
      <c r="H1" s="231"/>
      <c r="I1" s="231"/>
      <c r="J1" s="231"/>
      <c r="K1" s="231"/>
      <c r="L1" s="231"/>
      <c r="M1" s="231"/>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row>
    <row r="2" spans="1:113" ht="26.25" customHeight="1" x14ac:dyDescent="0.35">
      <c r="A2" s="33" t="s">
        <v>104</v>
      </c>
      <c r="B2" s="192" t="s">
        <v>6</v>
      </c>
      <c r="C2" s="193"/>
      <c r="D2" s="193"/>
      <c r="E2" s="193"/>
      <c r="F2" s="193"/>
      <c r="G2" s="194"/>
      <c r="H2" s="88"/>
      <c r="I2" s="88"/>
      <c r="J2" s="88"/>
      <c r="K2" s="88"/>
      <c r="L2" s="88"/>
      <c r="M2" s="88"/>
      <c r="N2" s="88"/>
      <c r="O2" s="88"/>
      <c r="P2" s="88"/>
      <c r="Q2" s="88"/>
      <c r="R2" s="88"/>
      <c r="S2" s="88"/>
      <c r="T2" s="88"/>
      <c r="U2" s="88"/>
      <c r="V2" s="88"/>
      <c r="W2" s="190" t="s">
        <v>105</v>
      </c>
      <c r="X2" s="191"/>
      <c r="Y2" s="90"/>
      <c r="Z2" s="90"/>
      <c r="AA2" s="192" t="s">
        <v>40</v>
      </c>
      <c r="AB2" s="193"/>
      <c r="AC2" s="193"/>
      <c r="AD2" s="193"/>
      <c r="AE2" s="193"/>
      <c r="AF2" s="193"/>
      <c r="AG2" s="193"/>
      <c r="AH2" s="193"/>
      <c r="AI2" s="193"/>
      <c r="AJ2" s="193"/>
      <c r="AK2" s="193"/>
      <c r="AL2" s="193"/>
      <c r="AM2" s="193"/>
      <c r="AN2" s="193"/>
      <c r="AO2" s="193"/>
      <c r="AP2" s="193"/>
      <c r="AQ2" s="193"/>
      <c r="AR2" s="193"/>
      <c r="AS2" s="193"/>
      <c r="AT2" s="193"/>
      <c r="AU2" s="193"/>
      <c r="AV2" s="193"/>
      <c r="AW2" s="193"/>
      <c r="AX2" s="193"/>
      <c r="AY2" s="193"/>
      <c r="AZ2" s="193"/>
      <c r="BA2" s="193"/>
      <c r="BB2" s="193"/>
      <c r="BC2" s="193"/>
      <c r="BD2" s="193"/>
      <c r="BE2" s="193"/>
      <c r="BF2" s="193"/>
      <c r="BG2" s="193"/>
    </row>
    <row r="3" spans="1:113" ht="26.25" customHeight="1" x14ac:dyDescent="0.35">
      <c r="A3" s="33" t="s">
        <v>106</v>
      </c>
      <c r="B3" s="192"/>
      <c r="C3" s="193"/>
      <c r="D3" s="193"/>
      <c r="E3" s="193"/>
      <c r="F3" s="193"/>
      <c r="G3" s="194"/>
      <c r="H3" s="88"/>
      <c r="I3" s="88"/>
      <c r="J3" s="88"/>
      <c r="K3" s="88"/>
      <c r="L3" s="88"/>
      <c r="M3" s="88"/>
      <c r="N3" s="88"/>
      <c r="O3" s="88"/>
      <c r="P3" s="88"/>
      <c r="Q3" s="88"/>
      <c r="R3" s="88"/>
      <c r="S3" s="88"/>
      <c r="T3" s="88"/>
      <c r="U3" s="88"/>
      <c r="V3" s="88"/>
      <c r="W3" s="40"/>
      <c r="X3" s="43" t="s">
        <v>107</v>
      </c>
      <c r="Y3" s="91"/>
      <c r="Z3" s="91"/>
      <c r="AA3" s="192"/>
      <c r="AB3" s="193"/>
      <c r="AC3" s="193"/>
      <c r="AD3" s="193"/>
      <c r="AE3" s="193"/>
      <c r="AF3" s="193"/>
      <c r="AG3" s="193"/>
      <c r="AH3" s="193"/>
      <c r="AI3" s="193"/>
      <c r="AJ3" s="193"/>
      <c r="AK3" s="193"/>
      <c r="AL3" s="193"/>
      <c r="AM3" s="193"/>
      <c r="AN3" s="193"/>
      <c r="AO3" s="193"/>
      <c r="AP3" s="193"/>
      <c r="AQ3" s="193"/>
      <c r="AR3" s="193"/>
      <c r="AS3" s="193"/>
      <c r="AT3" s="193"/>
      <c r="AU3" s="193"/>
      <c r="AV3" s="193"/>
      <c r="AW3" s="193"/>
      <c r="AX3" s="193"/>
      <c r="AY3" s="193"/>
      <c r="AZ3" s="193"/>
      <c r="BA3" s="193"/>
      <c r="BB3" s="193"/>
      <c r="BC3" s="193"/>
      <c r="BD3" s="193"/>
      <c r="BE3" s="193"/>
      <c r="BF3" s="193"/>
      <c r="BG3" s="193"/>
    </row>
    <row r="4" spans="1:113" ht="27.75" customHeight="1" x14ac:dyDescent="0.35">
      <c r="A4" s="15" t="s">
        <v>108</v>
      </c>
      <c r="B4" s="192">
        <v>2022</v>
      </c>
      <c r="C4" s="193"/>
      <c r="D4" s="193"/>
      <c r="E4" s="193"/>
      <c r="F4" s="193"/>
      <c r="G4" s="194"/>
      <c r="H4" s="88"/>
      <c r="I4" s="88"/>
      <c r="J4" s="88"/>
      <c r="K4" s="88"/>
      <c r="L4" s="88"/>
      <c r="M4" s="88"/>
      <c r="N4" s="88"/>
      <c r="O4" s="88"/>
      <c r="P4" s="88"/>
      <c r="Q4" s="88"/>
      <c r="R4" s="88"/>
      <c r="S4" s="88"/>
      <c r="T4" s="88"/>
      <c r="U4" s="88"/>
      <c r="V4" s="88"/>
      <c r="W4" s="190" t="s">
        <v>109</v>
      </c>
      <c r="X4" s="191"/>
      <c r="Y4" s="90"/>
      <c r="Z4" s="90"/>
      <c r="AA4" s="192" t="s">
        <v>98</v>
      </c>
      <c r="AB4" s="193"/>
      <c r="AC4" s="193"/>
      <c r="AD4" s="193"/>
      <c r="AE4" s="193"/>
      <c r="AF4" s="193"/>
      <c r="AG4" s="193"/>
      <c r="AH4" s="193"/>
      <c r="AI4" s="193"/>
      <c r="AJ4" s="193"/>
      <c r="AK4" s="193"/>
      <c r="AL4" s="193"/>
      <c r="AM4" s="193"/>
      <c r="AN4" s="193"/>
      <c r="AO4" s="193"/>
      <c r="AP4" s="193"/>
      <c r="AQ4" s="193"/>
      <c r="AR4" s="193"/>
      <c r="AS4" s="193"/>
      <c r="AT4" s="193"/>
      <c r="AU4" s="193"/>
      <c r="AV4" s="193"/>
      <c r="AW4" s="193"/>
      <c r="AX4" s="193"/>
      <c r="AY4" s="193"/>
      <c r="AZ4" s="193"/>
      <c r="BA4" s="193"/>
      <c r="BB4" s="193"/>
      <c r="BC4" s="193"/>
      <c r="BD4" s="193"/>
      <c r="BE4" s="193"/>
      <c r="BF4" s="193"/>
      <c r="BG4" s="193"/>
    </row>
    <row r="5" spans="1:113" ht="38.25" customHeight="1" x14ac:dyDescent="0.35">
      <c r="A5" s="15" t="s">
        <v>85</v>
      </c>
      <c r="B5" s="192" t="s">
        <v>87</v>
      </c>
      <c r="C5" s="193"/>
      <c r="D5" s="193"/>
      <c r="E5" s="193"/>
      <c r="F5" s="193"/>
      <c r="G5" s="194"/>
      <c r="H5" s="88"/>
      <c r="I5" s="88"/>
      <c r="J5" s="88"/>
      <c r="K5" s="88"/>
      <c r="L5" s="88"/>
      <c r="M5" s="88"/>
      <c r="N5" s="88"/>
      <c r="O5" s="88"/>
      <c r="P5" s="88"/>
      <c r="Q5" s="88"/>
      <c r="R5" s="88"/>
      <c r="S5" s="88"/>
      <c r="T5" s="88"/>
      <c r="U5" s="88"/>
      <c r="V5" s="88"/>
      <c r="W5" s="190" t="s">
        <v>90</v>
      </c>
      <c r="X5" s="191"/>
      <c r="Y5" s="90"/>
      <c r="Z5" s="90"/>
      <c r="AA5" s="192" t="s">
        <v>91</v>
      </c>
      <c r="AB5" s="193"/>
      <c r="AC5" s="193"/>
      <c r="AD5" s="193"/>
      <c r="AE5" s="193"/>
      <c r="AF5" s="193"/>
      <c r="AG5" s="193"/>
      <c r="AH5" s="193"/>
      <c r="AI5" s="193"/>
      <c r="AJ5" s="193"/>
      <c r="AK5" s="193"/>
      <c r="AL5" s="193"/>
      <c r="AM5" s="193"/>
      <c r="AN5" s="193"/>
      <c r="AO5" s="193"/>
      <c r="AP5" s="193"/>
      <c r="AQ5" s="193"/>
      <c r="AR5" s="193"/>
      <c r="AS5" s="193"/>
      <c r="AT5" s="193"/>
      <c r="AU5" s="193"/>
      <c r="AV5" s="193"/>
      <c r="AW5" s="193"/>
      <c r="AX5" s="193"/>
      <c r="AY5" s="193"/>
      <c r="AZ5" s="193"/>
      <c r="BA5" s="193"/>
      <c r="BB5" s="193"/>
      <c r="BC5" s="193"/>
      <c r="BD5" s="193"/>
      <c r="BE5" s="193"/>
      <c r="BF5" s="193"/>
      <c r="BG5" s="193"/>
    </row>
    <row r="6" spans="1:113" ht="19.5" customHeight="1" x14ac:dyDescent="0.35">
      <c r="A6" s="202" t="s">
        <v>110</v>
      </c>
      <c r="B6" s="202"/>
      <c r="C6" s="202"/>
      <c r="D6" s="202"/>
      <c r="E6" s="202"/>
      <c r="F6" s="202"/>
      <c r="G6" s="202"/>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2"/>
      <c r="AY6" s="202"/>
      <c r="AZ6" s="202"/>
      <c r="BA6" s="202"/>
      <c r="BB6" s="202"/>
      <c r="BC6" s="202"/>
      <c r="BD6" s="202"/>
      <c r="BE6" s="202"/>
      <c r="BF6" s="202"/>
      <c r="BG6" s="202"/>
    </row>
    <row r="7" spans="1:113" ht="14.5" x14ac:dyDescent="0.35">
      <c r="A7" s="173" t="s">
        <v>111</v>
      </c>
      <c r="B7" s="174"/>
      <c r="C7" s="174"/>
      <c r="D7" s="174"/>
      <c r="E7" s="174"/>
      <c r="F7" s="174"/>
      <c r="G7" s="174"/>
      <c r="H7" s="89"/>
      <c r="I7" s="89"/>
      <c r="J7" s="89"/>
      <c r="K7" s="89"/>
      <c r="L7" s="89"/>
      <c r="M7" s="89"/>
      <c r="N7" s="89"/>
      <c r="O7" s="89"/>
      <c r="P7" s="89"/>
      <c r="Q7" s="89"/>
      <c r="R7" s="89"/>
      <c r="S7" s="89"/>
      <c r="T7" s="89"/>
      <c r="U7" s="89"/>
      <c r="V7" s="89"/>
      <c r="W7" s="34"/>
      <c r="X7" s="34"/>
      <c r="Y7" s="34"/>
      <c r="Z7" s="34"/>
      <c r="AA7" s="34"/>
      <c r="AB7" s="34"/>
      <c r="AC7" s="34"/>
      <c r="AD7" s="34"/>
      <c r="AE7" s="34"/>
      <c r="AF7" s="34"/>
      <c r="AG7" s="34"/>
      <c r="AH7" s="34"/>
      <c r="AI7" s="34"/>
      <c r="AJ7" s="34"/>
      <c r="AK7" s="34"/>
      <c r="AL7" s="34"/>
      <c r="AM7" s="34"/>
      <c r="AN7" s="34"/>
      <c r="AO7" s="34"/>
      <c r="AP7" s="34"/>
      <c r="AQ7" s="200" t="s">
        <v>112</v>
      </c>
      <c r="AR7" s="201"/>
      <c r="AS7" s="201"/>
      <c r="AT7" s="201"/>
      <c r="AU7" s="201"/>
      <c r="AV7" s="201"/>
      <c r="AW7" s="201"/>
      <c r="AX7" s="201"/>
      <c r="AY7" s="201"/>
      <c r="AZ7" s="201"/>
      <c r="BA7" s="201"/>
      <c r="BB7" s="201"/>
      <c r="BC7" s="201"/>
      <c r="BD7" s="201"/>
      <c r="BE7" s="201"/>
      <c r="BF7" s="201"/>
      <c r="BG7" s="201"/>
    </row>
    <row r="8" spans="1:113" ht="18" customHeight="1" x14ac:dyDescent="0.35">
      <c r="A8" s="163" t="s">
        <v>113</v>
      </c>
      <c r="B8" s="164"/>
      <c r="C8" s="164" t="s">
        <v>114</v>
      </c>
      <c r="D8" s="179" t="s">
        <v>115</v>
      </c>
      <c r="E8" s="164" t="s">
        <v>116</v>
      </c>
      <c r="F8" s="175" t="s">
        <v>117</v>
      </c>
      <c r="G8" s="223" t="s">
        <v>118</v>
      </c>
      <c r="H8" s="227" t="s">
        <v>214</v>
      </c>
      <c r="I8" s="220" t="s">
        <v>215</v>
      </c>
      <c r="J8" s="220"/>
      <c r="K8" s="211" t="s">
        <v>216</v>
      </c>
      <c r="L8" s="212"/>
      <c r="M8" s="212"/>
      <c r="N8" s="212"/>
      <c r="O8" s="212"/>
      <c r="P8" s="212"/>
      <c r="Q8" s="212"/>
      <c r="R8" s="212"/>
      <c r="S8" s="212"/>
      <c r="T8" s="212"/>
      <c r="U8" s="212"/>
      <c r="V8" s="213"/>
      <c r="W8" s="182" t="s">
        <v>119</v>
      </c>
      <c r="X8" s="183"/>
      <c r="Y8" s="182" t="s">
        <v>217</v>
      </c>
      <c r="Z8" s="183"/>
      <c r="AA8" s="147" t="s">
        <v>120</v>
      </c>
      <c r="AB8" s="148"/>
      <c r="AC8" s="220" t="s">
        <v>218</v>
      </c>
      <c r="AD8" s="220"/>
      <c r="AE8" s="211" t="s">
        <v>219</v>
      </c>
      <c r="AF8" s="212"/>
      <c r="AG8" s="212"/>
      <c r="AH8" s="212"/>
      <c r="AI8" s="212"/>
      <c r="AJ8" s="212"/>
      <c r="AK8" s="212"/>
      <c r="AL8" s="212"/>
      <c r="AM8" s="212"/>
      <c r="AN8" s="212"/>
      <c r="AO8" s="212"/>
      <c r="AP8" s="213"/>
      <c r="AQ8" s="218" t="s">
        <v>121</v>
      </c>
      <c r="AR8" s="156"/>
      <c r="AS8" s="156"/>
      <c r="AT8" s="156"/>
      <c r="AU8" s="156"/>
      <c r="AV8" s="156"/>
      <c r="AW8" s="156"/>
      <c r="AX8" s="156"/>
      <c r="AY8" s="156"/>
      <c r="AZ8" s="157"/>
      <c r="BA8" s="141" t="s">
        <v>122</v>
      </c>
      <c r="BB8" s="142"/>
      <c r="BC8" s="142"/>
      <c r="BD8" s="142"/>
      <c r="BE8" s="142"/>
      <c r="BF8" s="142"/>
      <c r="BG8" s="142"/>
    </row>
    <row r="9" spans="1:113" ht="18" customHeight="1" x14ac:dyDescent="0.35">
      <c r="A9" s="165"/>
      <c r="B9" s="166"/>
      <c r="C9" s="166"/>
      <c r="D9" s="180"/>
      <c r="E9" s="166"/>
      <c r="F9" s="176"/>
      <c r="G9" s="224"/>
      <c r="H9" s="228"/>
      <c r="I9" s="220"/>
      <c r="J9" s="220"/>
      <c r="K9" s="214"/>
      <c r="L9" s="215"/>
      <c r="M9" s="215"/>
      <c r="N9" s="215"/>
      <c r="O9" s="215"/>
      <c r="P9" s="215"/>
      <c r="Q9" s="215"/>
      <c r="R9" s="215"/>
      <c r="S9" s="215"/>
      <c r="T9" s="215"/>
      <c r="U9" s="215"/>
      <c r="V9" s="216"/>
      <c r="W9" s="184"/>
      <c r="X9" s="185"/>
      <c r="Y9" s="184"/>
      <c r="Z9" s="185"/>
      <c r="AA9" s="149"/>
      <c r="AB9" s="150"/>
      <c r="AC9" s="220"/>
      <c r="AD9" s="220"/>
      <c r="AE9" s="214"/>
      <c r="AF9" s="215"/>
      <c r="AG9" s="215"/>
      <c r="AH9" s="215"/>
      <c r="AI9" s="215"/>
      <c r="AJ9" s="215"/>
      <c r="AK9" s="215"/>
      <c r="AL9" s="215"/>
      <c r="AM9" s="215"/>
      <c r="AN9" s="215"/>
      <c r="AO9" s="215"/>
      <c r="AP9" s="216"/>
      <c r="AQ9" s="217" t="s">
        <v>125</v>
      </c>
      <c r="AR9" s="146"/>
      <c r="AS9" s="146"/>
      <c r="AT9" s="146"/>
      <c r="AU9" s="146"/>
      <c r="AV9" s="146"/>
      <c r="AW9" s="146"/>
      <c r="AX9" s="146"/>
      <c r="AY9" s="146"/>
      <c r="AZ9" s="160"/>
      <c r="BA9" s="143" t="s">
        <v>220</v>
      </c>
      <c r="BB9" s="144"/>
      <c r="BC9" s="144"/>
      <c r="BD9" s="144"/>
      <c r="BE9" s="144"/>
      <c r="BF9" s="144"/>
      <c r="BG9" s="144"/>
      <c r="BH9" s="95"/>
    </row>
    <row r="10" spans="1:113" ht="22.5" customHeight="1" x14ac:dyDescent="0.35">
      <c r="A10" s="167"/>
      <c r="B10" s="168"/>
      <c r="C10" s="168"/>
      <c r="D10" s="180"/>
      <c r="E10" s="168"/>
      <c r="F10" s="177"/>
      <c r="G10" s="225"/>
      <c r="H10" s="229"/>
      <c r="I10" s="221" t="s">
        <v>221</v>
      </c>
      <c r="J10" s="222"/>
      <c r="K10" s="220" t="s">
        <v>222</v>
      </c>
      <c r="L10" s="220"/>
      <c r="M10" s="220" t="s">
        <v>223</v>
      </c>
      <c r="N10" s="220"/>
      <c r="O10" s="220" t="s">
        <v>224</v>
      </c>
      <c r="P10" s="220"/>
      <c r="Q10" s="220" t="s">
        <v>225</v>
      </c>
      <c r="R10" s="220"/>
      <c r="S10" s="220" t="s">
        <v>226</v>
      </c>
      <c r="T10" s="220"/>
      <c r="U10" s="220" t="s">
        <v>227</v>
      </c>
      <c r="V10" s="220"/>
      <c r="W10" s="151" t="s">
        <v>123</v>
      </c>
      <c r="X10" s="153" t="s">
        <v>124</v>
      </c>
      <c r="Y10" s="151" t="s">
        <v>123</v>
      </c>
      <c r="Z10" s="153" t="s">
        <v>124</v>
      </c>
      <c r="AA10" s="151" t="s">
        <v>123</v>
      </c>
      <c r="AB10" s="153" t="s">
        <v>124</v>
      </c>
      <c r="AC10" s="221" t="s">
        <v>221</v>
      </c>
      <c r="AD10" s="222"/>
      <c r="AE10" s="220" t="s">
        <v>222</v>
      </c>
      <c r="AF10" s="220"/>
      <c r="AG10" s="220" t="s">
        <v>223</v>
      </c>
      <c r="AH10" s="220"/>
      <c r="AI10" s="220" t="s">
        <v>224</v>
      </c>
      <c r="AJ10" s="220"/>
      <c r="AK10" s="220" t="s">
        <v>225</v>
      </c>
      <c r="AL10" s="220"/>
      <c r="AM10" s="220" t="s">
        <v>226</v>
      </c>
      <c r="AN10" s="220"/>
      <c r="AO10" s="220" t="s">
        <v>227</v>
      </c>
      <c r="AP10" s="220"/>
      <c r="AQ10" s="219" t="s">
        <v>228</v>
      </c>
      <c r="AR10" s="210"/>
      <c r="AS10" s="209" t="s">
        <v>229</v>
      </c>
      <c r="AT10" s="210"/>
      <c r="AU10" s="209" t="s">
        <v>230</v>
      </c>
      <c r="AV10" s="210"/>
      <c r="AW10" s="92"/>
      <c r="AX10" s="92"/>
      <c r="AY10" s="92"/>
      <c r="AZ10" s="93"/>
      <c r="BA10" s="143"/>
      <c r="BB10" s="144"/>
      <c r="BC10" s="144"/>
      <c r="BD10" s="144"/>
      <c r="BE10" s="144"/>
      <c r="BF10" s="144"/>
      <c r="BG10" s="144"/>
    </row>
    <row r="11" spans="1:113" ht="63.75" customHeight="1" x14ac:dyDescent="0.35">
      <c r="A11" s="169"/>
      <c r="B11" s="170"/>
      <c r="C11" s="170"/>
      <c r="D11" s="181"/>
      <c r="E11" s="170"/>
      <c r="F11" s="178"/>
      <c r="G11" s="226"/>
      <c r="H11" s="230" t="s">
        <v>214</v>
      </c>
      <c r="I11" s="94" t="s">
        <v>231</v>
      </c>
      <c r="J11" s="94" t="s">
        <v>232</v>
      </c>
      <c r="K11" s="94" t="s">
        <v>115</v>
      </c>
      <c r="L11" s="94" t="s">
        <v>124</v>
      </c>
      <c r="M11" s="94" t="s">
        <v>115</v>
      </c>
      <c r="N11" s="94" t="s">
        <v>124</v>
      </c>
      <c r="O11" s="94" t="s">
        <v>115</v>
      </c>
      <c r="P11" s="94" t="s">
        <v>124</v>
      </c>
      <c r="Q11" s="94" t="s">
        <v>115</v>
      </c>
      <c r="R11" s="94" t="s">
        <v>124</v>
      </c>
      <c r="S11" s="94" t="s">
        <v>115</v>
      </c>
      <c r="T11" s="94" t="s">
        <v>124</v>
      </c>
      <c r="U11" s="94" t="s">
        <v>115</v>
      </c>
      <c r="V11" s="94" t="s">
        <v>124</v>
      </c>
      <c r="W11" s="152"/>
      <c r="X11" s="154"/>
      <c r="Y11" s="152"/>
      <c r="Z11" s="154"/>
      <c r="AA11" s="152"/>
      <c r="AB11" s="154"/>
      <c r="AC11" s="94" t="s">
        <v>233</v>
      </c>
      <c r="AD11" s="94" t="s">
        <v>234</v>
      </c>
      <c r="AE11" s="94" t="s">
        <v>115</v>
      </c>
      <c r="AF11" s="94" t="s">
        <v>124</v>
      </c>
      <c r="AG11" s="94" t="s">
        <v>115</v>
      </c>
      <c r="AH11" s="94" t="s">
        <v>124</v>
      </c>
      <c r="AI11" s="94" t="s">
        <v>115</v>
      </c>
      <c r="AJ11" s="94" t="s">
        <v>124</v>
      </c>
      <c r="AK11" s="94" t="s">
        <v>115</v>
      </c>
      <c r="AL11" s="94" t="s">
        <v>124</v>
      </c>
      <c r="AM11" s="94" t="s">
        <v>115</v>
      </c>
      <c r="AN11" s="94" t="s">
        <v>124</v>
      </c>
      <c r="AO11" s="94" t="s">
        <v>115</v>
      </c>
      <c r="AP11" s="94" t="s">
        <v>124</v>
      </c>
      <c r="AQ11" s="17" t="s">
        <v>235</v>
      </c>
      <c r="AR11" s="17" t="s">
        <v>236</v>
      </c>
      <c r="AS11" s="17" t="s">
        <v>237</v>
      </c>
      <c r="AT11" s="17" t="s">
        <v>238</v>
      </c>
      <c r="AU11" s="17" t="s">
        <v>237</v>
      </c>
      <c r="AV11" s="17" t="s">
        <v>238</v>
      </c>
      <c r="AW11" s="18" t="s">
        <v>129</v>
      </c>
      <c r="AX11" s="19" t="s">
        <v>130</v>
      </c>
      <c r="AY11" s="19" t="s">
        <v>131</v>
      </c>
      <c r="AZ11" s="31" t="s">
        <v>239</v>
      </c>
      <c r="BA11" s="41" t="s">
        <v>126</v>
      </c>
      <c r="BB11" s="20" t="s">
        <v>127</v>
      </c>
      <c r="BC11" s="29" t="s">
        <v>128</v>
      </c>
      <c r="BD11" s="29" t="s">
        <v>129</v>
      </c>
      <c r="BE11" s="30" t="s">
        <v>130</v>
      </c>
      <c r="BF11" s="30" t="s">
        <v>131</v>
      </c>
      <c r="BG11" s="20" t="s">
        <v>132</v>
      </c>
    </row>
    <row r="12" spans="1:113" ht="101.5" x14ac:dyDescent="0.35">
      <c r="A12" s="161" t="s">
        <v>133</v>
      </c>
      <c r="B12" s="32" t="s">
        <v>134</v>
      </c>
      <c r="C12" s="32" t="s">
        <v>134</v>
      </c>
      <c r="D12" s="32" t="s">
        <v>135</v>
      </c>
      <c r="E12" s="45" t="s">
        <v>101</v>
      </c>
      <c r="F12" s="23" t="s">
        <v>136</v>
      </c>
      <c r="G12" s="23" t="s">
        <v>136</v>
      </c>
      <c r="H12" s="23" t="s">
        <v>240</v>
      </c>
      <c r="I12" s="58">
        <v>109</v>
      </c>
      <c r="J12" s="55">
        <v>2335691983</v>
      </c>
      <c r="K12" s="58">
        <v>0</v>
      </c>
      <c r="L12" s="21">
        <v>643573483</v>
      </c>
      <c r="M12" s="58">
        <v>4</v>
      </c>
      <c r="N12" s="21">
        <v>685704546</v>
      </c>
      <c r="O12" s="58">
        <v>6</v>
      </c>
      <c r="P12" s="21">
        <v>623275026</v>
      </c>
      <c r="Q12" s="58">
        <v>4</v>
      </c>
      <c r="R12" s="21">
        <v>611018920</v>
      </c>
      <c r="S12" s="58">
        <v>4</v>
      </c>
      <c r="T12" s="21">
        <v>723166027</v>
      </c>
      <c r="U12" s="58">
        <v>2</v>
      </c>
      <c r="V12" s="21">
        <v>1291121502</v>
      </c>
      <c r="W12" s="58">
        <f>I12</f>
        <v>109</v>
      </c>
      <c r="X12" s="21">
        <f>J12</f>
        <v>2335691983</v>
      </c>
      <c r="Y12" s="58">
        <f>K12+M12+O12+Q12+S12+U12</f>
        <v>20</v>
      </c>
      <c r="Z12" s="21">
        <f>L12+N12+P12+R12+T12+V12</f>
        <v>4577859504</v>
      </c>
      <c r="AA12" s="117">
        <f>W12+Y12</f>
        <v>129</v>
      </c>
      <c r="AB12" s="138">
        <f>Z12+X12</f>
        <v>6913551487</v>
      </c>
      <c r="AC12" s="58">
        <v>111</v>
      </c>
      <c r="AD12" s="21">
        <v>3590191071</v>
      </c>
      <c r="AE12" s="58">
        <v>0</v>
      </c>
      <c r="AF12" s="21">
        <v>657730001</v>
      </c>
      <c r="AG12" s="58">
        <v>1</v>
      </c>
      <c r="AH12" s="21">
        <v>661997161</v>
      </c>
      <c r="AI12" s="58">
        <v>0</v>
      </c>
      <c r="AJ12" s="21">
        <v>664019416</v>
      </c>
      <c r="AK12" s="58">
        <v>2</v>
      </c>
      <c r="AL12" s="21">
        <v>662217978</v>
      </c>
      <c r="AM12" s="58">
        <v>0</v>
      </c>
      <c r="AN12" s="21">
        <v>646710656</v>
      </c>
      <c r="AO12" s="58">
        <v>0</v>
      </c>
      <c r="AP12" s="21">
        <v>1120346224</v>
      </c>
      <c r="AQ12" s="58">
        <f>AC12</f>
        <v>111</v>
      </c>
      <c r="AR12" s="55">
        <f>AD12</f>
        <v>3590191071</v>
      </c>
      <c r="AS12" s="58">
        <f t="shared" ref="AS12:AT14" si="0">AE12+AG12+AI12+AK12+AM12+AO12</f>
        <v>3</v>
      </c>
      <c r="AT12" s="21">
        <f t="shared" si="0"/>
        <v>4413021436</v>
      </c>
      <c r="AU12" s="136">
        <f>+AQ12+AS12</f>
        <v>114</v>
      </c>
      <c r="AV12" s="136">
        <f>+AR12+AT12</f>
        <v>8003212507</v>
      </c>
      <c r="AW12" s="11">
        <f t="shared" ref="AW12:AW34" si="1">IFERROR((1-(AR12/X12)),0)</f>
        <v>-0.53709953929314835</v>
      </c>
      <c r="AX12" s="12">
        <f>IFERROR((#REF!/G12),0)</f>
        <v>0</v>
      </c>
      <c r="AY12" s="12">
        <f t="shared" ref="AY12:AY34" si="2">IFERROR((AW12/F12),0)</f>
        <v>0</v>
      </c>
      <c r="AZ12" s="61" t="s">
        <v>137</v>
      </c>
      <c r="BA12" s="124">
        <f>AQ12+AS12</f>
        <v>114</v>
      </c>
      <c r="BB12" s="140">
        <f>+AR12+AT12</f>
        <v>8003212507</v>
      </c>
      <c r="BC12" s="125">
        <f t="shared" ref="BC12:BC34" si="3">IFERROR((1-(BA12/AA12)),0)</f>
        <v>0.11627906976744184</v>
      </c>
      <c r="BD12" s="125">
        <f t="shared" ref="BD12:BD34" si="4">IFERROR((1-(BB12/AB12)),0)</f>
        <v>-0.15761233890410176</v>
      </c>
      <c r="BE12" s="126">
        <f t="shared" ref="BE12:BE34" si="5">IFERROR((BC12/G12),0)</f>
        <v>0</v>
      </c>
      <c r="BF12" s="126">
        <f t="shared" ref="BF12:BF34" si="6">IFERROR((BD12/F12),0)</f>
        <v>0</v>
      </c>
      <c r="BG12" s="139" t="s">
        <v>241</v>
      </c>
    </row>
    <row r="13" spans="1:113" s="114" customFormat="1" ht="99" customHeight="1" x14ac:dyDescent="0.35">
      <c r="A13" s="162"/>
      <c r="B13" s="100" t="s">
        <v>139</v>
      </c>
      <c r="C13" s="22" t="s">
        <v>140</v>
      </c>
      <c r="D13" s="22" t="s">
        <v>141</v>
      </c>
      <c r="E13" s="47" t="s">
        <v>99</v>
      </c>
      <c r="F13" s="133">
        <v>0.02</v>
      </c>
      <c r="G13" s="118">
        <v>0</v>
      </c>
      <c r="H13" s="118" t="s">
        <v>242</v>
      </c>
      <c r="I13" s="58">
        <v>525.5</v>
      </c>
      <c r="J13" s="69">
        <v>7976893</v>
      </c>
      <c r="K13" s="58">
        <v>77</v>
      </c>
      <c r="L13" s="65">
        <v>1156684</v>
      </c>
      <c r="M13" s="58">
        <v>65</v>
      </c>
      <c r="N13" s="65">
        <v>926913</v>
      </c>
      <c r="O13" s="58">
        <v>87</v>
      </c>
      <c r="P13" s="65">
        <v>1306813</v>
      </c>
      <c r="Q13" s="58">
        <v>101</v>
      </c>
      <c r="R13" s="65">
        <v>2154280</v>
      </c>
      <c r="S13" s="58">
        <v>69</v>
      </c>
      <c r="T13" s="65">
        <v>1151074</v>
      </c>
      <c r="U13" s="58">
        <v>34</v>
      </c>
      <c r="V13" s="65">
        <v>493782</v>
      </c>
      <c r="W13" s="58">
        <f t="shared" ref="W13:Y34" si="7">I13</f>
        <v>525.5</v>
      </c>
      <c r="X13" s="65">
        <f t="shared" si="7"/>
        <v>7976893</v>
      </c>
      <c r="Y13" s="119">
        <f t="shared" ref="Y13:AK33" si="8">K13+M13+O13+Q13+S13+U13</f>
        <v>433</v>
      </c>
      <c r="Z13" s="65">
        <f t="shared" ref="Z13:Z34" si="9">L13+N13+P13+R13+T13+V13</f>
        <v>7189546</v>
      </c>
      <c r="AA13" s="58">
        <f>W13+Y13</f>
        <v>958.5</v>
      </c>
      <c r="AB13" s="120">
        <f>Z13+X13</f>
        <v>15166439</v>
      </c>
      <c r="AC13" s="58">
        <v>257</v>
      </c>
      <c r="AD13" s="65">
        <v>3823100</v>
      </c>
      <c r="AE13" s="58">
        <v>52.5</v>
      </c>
      <c r="AF13" s="65">
        <v>886359</v>
      </c>
      <c r="AG13" s="58">
        <v>42.5</v>
      </c>
      <c r="AH13" s="65">
        <v>964380</v>
      </c>
      <c r="AI13" s="58">
        <v>56.5</v>
      </c>
      <c r="AJ13" s="65">
        <v>904940</v>
      </c>
      <c r="AK13" s="58">
        <v>64.5</v>
      </c>
      <c r="AL13" s="65">
        <v>1016079</v>
      </c>
      <c r="AM13" s="58">
        <v>66.5</v>
      </c>
      <c r="AN13" s="65">
        <v>1000542</v>
      </c>
      <c r="AO13" s="58">
        <v>67</v>
      </c>
      <c r="AP13" s="65">
        <v>1058087</v>
      </c>
      <c r="AQ13" s="58">
        <f t="shared" ref="AQ13:AQ34" si="10">AC13</f>
        <v>257</v>
      </c>
      <c r="AR13" s="69">
        <f t="shared" ref="AR13:AR33" si="11">AD13</f>
        <v>3823100</v>
      </c>
      <c r="AS13" s="58">
        <f t="shared" si="0"/>
        <v>349.5</v>
      </c>
      <c r="AT13" s="65">
        <f t="shared" si="0"/>
        <v>5830387</v>
      </c>
      <c r="AU13" s="136">
        <f t="shared" ref="AU13:AU34" si="12">+AQ13+AS13</f>
        <v>606.5</v>
      </c>
      <c r="AV13" s="136">
        <f t="shared" ref="AV13:AV34" si="13">+AR13+AT13</f>
        <v>9653487</v>
      </c>
      <c r="AW13" s="106">
        <f t="shared" si="1"/>
        <v>0.52072818326634196</v>
      </c>
      <c r="AX13" s="107">
        <f>IFERROR((#REF!/G13),0)</f>
        <v>0</v>
      </c>
      <c r="AY13" s="107">
        <f t="shared" si="2"/>
        <v>26.036409163317096</v>
      </c>
      <c r="AZ13" s="61" t="s">
        <v>142</v>
      </c>
      <c r="BA13" s="121">
        <f t="shared" ref="BA13:BA34" si="14">AQ13+AS13</f>
        <v>606.5</v>
      </c>
      <c r="BB13" s="122">
        <f>+AR13+AT13</f>
        <v>9653487</v>
      </c>
      <c r="BC13" s="127">
        <f t="shared" si="3"/>
        <v>0.3672404799165363</v>
      </c>
      <c r="BD13" s="127">
        <f t="shared" si="4"/>
        <v>0.36349679710576754</v>
      </c>
      <c r="BE13" s="128">
        <f t="shared" si="5"/>
        <v>0</v>
      </c>
      <c r="BF13" s="128">
        <f t="shared" si="6"/>
        <v>18.174839855288376</v>
      </c>
      <c r="BG13" s="135" t="s">
        <v>243</v>
      </c>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row>
    <row r="14" spans="1:113" ht="98.5" customHeight="1" x14ac:dyDescent="0.35">
      <c r="A14" s="44" t="s">
        <v>143</v>
      </c>
      <c r="B14" s="32" t="s">
        <v>134</v>
      </c>
      <c r="C14" s="32" t="s">
        <v>134</v>
      </c>
      <c r="D14" s="32" t="s">
        <v>135</v>
      </c>
      <c r="E14" s="45" t="s">
        <v>101</v>
      </c>
      <c r="F14" s="23" t="s">
        <v>136</v>
      </c>
      <c r="G14" s="23" t="s">
        <v>136</v>
      </c>
      <c r="H14" s="23" t="s">
        <v>240</v>
      </c>
      <c r="I14" s="58">
        <v>24</v>
      </c>
      <c r="J14" s="55">
        <v>279457377</v>
      </c>
      <c r="K14" s="58">
        <v>1</v>
      </c>
      <c r="L14" s="55">
        <v>125977288</v>
      </c>
      <c r="M14" s="58">
        <v>9</v>
      </c>
      <c r="N14" s="55">
        <v>167809433</v>
      </c>
      <c r="O14" s="58">
        <v>8</v>
      </c>
      <c r="P14" s="55">
        <v>165874226</v>
      </c>
      <c r="Q14" s="58">
        <v>19</v>
      </c>
      <c r="R14" s="55">
        <v>213712003</v>
      </c>
      <c r="S14" s="58">
        <v>1</v>
      </c>
      <c r="T14" s="55">
        <v>345067302</v>
      </c>
      <c r="U14" s="58">
        <v>0</v>
      </c>
      <c r="V14" s="55">
        <v>593590464</v>
      </c>
      <c r="W14" s="58">
        <f t="shared" si="7"/>
        <v>24</v>
      </c>
      <c r="X14" s="21">
        <f t="shared" si="7"/>
        <v>279457377</v>
      </c>
      <c r="Y14" s="58">
        <f>K14+M14+O14+Q14+S14+U14</f>
        <v>38</v>
      </c>
      <c r="Z14" s="21">
        <f t="shared" si="9"/>
        <v>1612030716</v>
      </c>
      <c r="AA14" s="58">
        <f>W14+Y14</f>
        <v>62</v>
      </c>
      <c r="AB14" s="120">
        <f>Z14+X14</f>
        <v>1891488093</v>
      </c>
      <c r="AC14" s="58">
        <v>59</v>
      </c>
      <c r="AD14" s="21">
        <v>1479346137</v>
      </c>
      <c r="AE14" s="58">
        <v>1</v>
      </c>
      <c r="AF14" s="21">
        <v>363444265</v>
      </c>
      <c r="AG14" s="58">
        <v>2</v>
      </c>
      <c r="AH14" s="21">
        <v>328950255</v>
      </c>
      <c r="AI14" s="58">
        <v>0</v>
      </c>
      <c r="AJ14" s="21">
        <v>370977741</v>
      </c>
      <c r="AK14" s="58">
        <v>0</v>
      </c>
      <c r="AL14" s="21">
        <v>344019103</v>
      </c>
      <c r="AM14" s="58">
        <v>2</v>
      </c>
      <c r="AN14" s="21">
        <v>338502162</v>
      </c>
      <c r="AO14" s="58">
        <v>0</v>
      </c>
      <c r="AP14" s="21">
        <v>588600968</v>
      </c>
      <c r="AQ14" s="58">
        <f t="shared" si="10"/>
        <v>59</v>
      </c>
      <c r="AR14" s="55">
        <f t="shared" si="11"/>
        <v>1479346137</v>
      </c>
      <c r="AS14" s="58">
        <f t="shared" si="0"/>
        <v>5</v>
      </c>
      <c r="AT14" s="21">
        <f>AF14+AH14+AJ14+AL14+AN14+AP14</f>
        <v>2334494494</v>
      </c>
      <c r="AU14" s="136">
        <f t="shared" si="12"/>
        <v>64</v>
      </c>
      <c r="AV14" s="136">
        <f t="shared" si="13"/>
        <v>3813840631</v>
      </c>
      <c r="AW14" s="11">
        <f t="shared" si="1"/>
        <v>-4.2936378093894438</v>
      </c>
      <c r="AX14" s="12">
        <f>IFERROR((#REF!/G14),0)</f>
        <v>0</v>
      </c>
      <c r="AY14" s="12">
        <f t="shared" si="2"/>
        <v>0</v>
      </c>
      <c r="AZ14" s="61" t="s">
        <v>244</v>
      </c>
      <c r="BA14" s="62">
        <f t="shared" si="14"/>
        <v>64</v>
      </c>
      <c r="BB14" s="63">
        <f>+AR14+AT14</f>
        <v>3813840631</v>
      </c>
      <c r="BC14" s="125">
        <f t="shared" si="3"/>
        <v>-3.2258064516129004E-2</v>
      </c>
      <c r="BD14" s="125">
        <f t="shared" si="4"/>
        <v>-1.0163175465466701</v>
      </c>
      <c r="BE14" s="126">
        <f t="shared" si="5"/>
        <v>0</v>
      </c>
      <c r="BF14" s="126">
        <f t="shared" si="6"/>
        <v>0</v>
      </c>
      <c r="BG14" s="99" t="s">
        <v>245</v>
      </c>
    </row>
    <row r="15" spans="1:113" ht="79.5" customHeight="1" x14ac:dyDescent="0.35">
      <c r="A15" s="208" t="s">
        <v>146</v>
      </c>
      <c r="B15" s="186" t="s">
        <v>147</v>
      </c>
      <c r="C15" s="22" t="s">
        <v>148</v>
      </c>
      <c r="D15" s="22" t="s">
        <v>149</v>
      </c>
      <c r="E15" s="45" t="s">
        <v>101</v>
      </c>
      <c r="F15" s="23" t="s">
        <v>136</v>
      </c>
      <c r="G15" s="23" t="s">
        <v>136</v>
      </c>
      <c r="H15" s="23" t="s">
        <v>242</v>
      </c>
      <c r="I15" s="23" t="s">
        <v>136</v>
      </c>
      <c r="J15" s="23" t="s">
        <v>136</v>
      </c>
      <c r="K15" s="23" t="s">
        <v>136</v>
      </c>
      <c r="L15" s="23" t="s">
        <v>136</v>
      </c>
      <c r="M15" s="23" t="s">
        <v>136</v>
      </c>
      <c r="N15" s="23" t="s">
        <v>136</v>
      </c>
      <c r="O15" s="23" t="s">
        <v>136</v>
      </c>
      <c r="P15" s="23" t="s">
        <v>136</v>
      </c>
      <c r="Q15" s="23" t="s">
        <v>136</v>
      </c>
      <c r="R15" s="23" t="s">
        <v>136</v>
      </c>
      <c r="S15" s="23" t="s">
        <v>136</v>
      </c>
      <c r="T15" s="23" t="s">
        <v>136</v>
      </c>
      <c r="U15" s="23" t="s">
        <v>136</v>
      </c>
      <c r="V15" s="23" t="s">
        <v>136</v>
      </c>
      <c r="W15" s="58" t="str">
        <f t="shared" si="7"/>
        <v>N/A</v>
      </c>
      <c r="X15" s="21" t="str">
        <f t="shared" si="7"/>
        <v>N/A</v>
      </c>
      <c r="Y15" s="21" t="str">
        <f t="shared" si="7"/>
        <v>N/A</v>
      </c>
      <c r="Z15" s="21" t="str">
        <f t="shared" ref="Z15" si="15">L15</f>
        <v>N/A</v>
      </c>
      <c r="AA15" s="21" t="str">
        <f t="shared" ref="AA15" si="16">M15</f>
        <v>N/A</v>
      </c>
      <c r="AB15" s="21" t="str">
        <f t="shared" ref="AB15" si="17">N15</f>
        <v>N/A</v>
      </c>
      <c r="AC15" s="21" t="str">
        <f t="shared" ref="AC15" si="18">O15</f>
        <v>N/A</v>
      </c>
      <c r="AD15" s="21" t="str">
        <f t="shared" ref="AD15" si="19">P15</f>
        <v>N/A</v>
      </c>
      <c r="AE15" s="21" t="str">
        <f t="shared" ref="AE15" si="20">Q15</f>
        <v>N/A</v>
      </c>
      <c r="AF15" s="21" t="str">
        <f t="shared" ref="AF15" si="21">R15</f>
        <v>N/A</v>
      </c>
      <c r="AG15" s="21" t="str">
        <f t="shared" ref="AG15" si="22">S15</f>
        <v>N/A</v>
      </c>
      <c r="AH15" s="21" t="str">
        <f t="shared" ref="AH15" si="23">T15</f>
        <v>N/A</v>
      </c>
      <c r="AI15" s="21" t="str">
        <f t="shared" ref="AI15" si="24">U15</f>
        <v>N/A</v>
      </c>
      <c r="AJ15" s="21" t="str">
        <f t="shared" ref="AJ15" si="25">V15</f>
        <v>N/A</v>
      </c>
      <c r="AK15" s="21" t="str">
        <f t="shared" ref="AK15" si="26">W15</f>
        <v>N/A</v>
      </c>
      <c r="AL15" s="21" t="str">
        <f t="shared" ref="AL15" si="27">X15</f>
        <v>N/A</v>
      </c>
      <c r="AM15" s="21" t="str">
        <f t="shared" ref="AM15" si="28">Y15</f>
        <v>N/A</v>
      </c>
      <c r="AN15" s="21" t="str">
        <f t="shared" ref="AN15" si="29">Z15</f>
        <v>N/A</v>
      </c>
      <c r="AO15" s="21" t="str">
        <f t="shared" ref="AO15" si="30">AA15</f>
        <v>N/A</v>
      </c>
      <c r="AP15" s="21" t="str">
        <f t="shared" ref="AP15" si="31">AB15</f>
        <v>N/A</v>
      </c>
      <c r="AQ15" s="21" t="str">
        <f t="shared" si="10"/>
        <v>N/A</v>
      </c>
      <c r="AR15" s="21" t="str">
        <f t="shared" si="11"/>
        <v>N/A</v>
      </c>
      <c r="AS15" s="21" t="str">
        <f t="shared" ref="AS15" si="32">AE15</f>
        <v>N/A</v>
      </c>
      <c r="AT15" s="21" t="str">
        <f t="shared" ref="AT15" si="33">AF15</f>
        <v>N/A</v>
      </c>
      <c r="AU15" s="21" t="str">
        <f t="shared" ref="AU15" si="34">AG15</f>
        <v>N/A</v>
      </c>
      <c r="AV15" s="21" t="str">
        <f t="shared" ref="AV15" si="35">AH15</f>
        <v>N/A</v>
      </c>
      <c r="AW15" s="11">
        <f t="shared" si="1"/>
        <v>0</v>
      </c>
      <c r="AX15" s="12">
        <f>IFERROR((#REF!/G15),0)</f>
        <v>0</v>
      </c>
      <c r="AY15" s="12">
        <f t="shared" si="2"/>
        <v>0</v>
      </c>
      <c r="AZ15" s="171" t="s">
        <v>150</v>
      </c>
      <c r="BA15" s="21" t="str">
        <f t="shared" ref="BA15" si="36">AM15</f>
        <v>N/A</v>
      </c>
      <c r="BB15" s="21" t="str">
        <f t="shared" ref="BB15" si="37">AN15</f>
        <v>N/A</v>
      </c>
      <c r="BC15" s="125">
        <f t="shared" si="3"/>
        <v>0</v>
      </c>
      <c r="BD15" s="125">
        <f t="shared" si="4"/>
        <v>0</v>
      </c>
      <c r="BE15" s="126">
        <f t="shared" si="5"/>
        <v>0</v>
      </c>
      <c r="BF15" s="126">
        <f t="shared" si="6"/>
        <v>0</v>
      </c>
      <c r="BG15" s="171" t="s">
        <v>150</v>
      </c>
    </row>
    <row r="16" spans="1:113" ht="34.15" customHeight="1" x14ac:dyDescent="0.35">
      <c r="A16" s="208"/>
      <c r="B16" s="186"/>
      <c r="C16" s="22" t="s">
        <v>152</v>
      </c>
      <c r="D16" s="22" t="s">
        <v>153</v>
      </c>
      <c r="E16" s="45" t="s">
        <v>101</v>
      </c>
      <c r="F16" s="23" t="s">
        <v>136</v>
      </c>
      <c r="G16" s="23" t="s">
        <v>136</v>
      </c>
      <c r="H16" s="23" t="s">
        <v>242</v>
      </c>
      <c r="I16" s="23" t="s">
        <v>136</v>
      </c>
      <c r="J16" s="23" t="s">
        <v>136</v>
      </c>
      <c r="K16" s="23" t="s">
        <v>136</v>
      </c>
      <c r="L16" s="23" t="s">
        <v>136</v>
      </c>
      <c r="M16" s="23" t="s">
        <v>136</v>
      </c>
      <c r="N16" s="23" t="s">
        <v>136</v>
      </c>
      <c r="O16" s="23" t="s">
        <v>136</v>
      </c>
      <c r="P16" s="23" t="s">
        <v>136</v>
      </c>
      <c r="Q16" s="23" t="s">
        <v>136</v>
      </c>
      <c r="R16" s="23" t="s">
        <v>136</v>
      </c>
      <c r="S16" s="23" t="s">
        <v>136</v>
      </c>
      <c r="T16" s="23" t="s">
        <v>136</v>
      </c>
      <c r="U16" s="23" t="s">
        <v>136</v>
      </c>
      <c r="V16" s="23" t="s">
        <v>136</v>
      </c>
      <c r="W16" s="23" t="s">
        <v>136</v>
      </c>
      <c r="X16" s="23" t="s">
        <v>136</v>
      </c>
      <c r="Y16" s="23" t="s">
        <v>136</v>
      </c>
      <c r="Z16" s="23" t="s">
        <v>136</v>
      </c>
      <c r="AA16" s="23" t="s">
        <v>136</v>
      </c>
      <c r="AB16" s="23" t="s">
        <v>136</v>
      </c>
      <c r="AC16" s="23" t="s">
        <v>136</v>
      </c>
      <c r="AD16" s="23" t="s">
        <v>136</v>
      </c>
      <c r="AE16" s="23" t="s">
        <v>136</v>
      </c>
      <c r="AF16" s="23" t="s">
        <v>136</v>
      </c>
      <c r="AG16" s="23" t="s">
        <v>136</v>
      </c>
      <c r="AH16" s="23" t="s">
        <v>136</v>
      </c>
      <c r="AI16" s="23" t="s">
        <v>136</v>
      </c>
      <c r="AJ16" s="23" t="s">
        <v>136</v>
      </c>
      <c r="AK16" s="23" t="s">
        <v>136</v>
      </c>
      <c r="AL16" s="23" t="s">
        <v>136</v>
      </c>
      <c r="AM16" s="23" t="s">
        <v>136</v>
      </c>
      <c r="AN16" s="23" t="s">
        <v>136</v>
      </c>
      <c r="AO16" s="23" t="s">
        <v>136</v>
      </c>
      <c r="AP16" s="23" t="s">
        <v>136</v>
      </c>
      <c r="AQ16" s="23" t="s">
        <v>136</v>
      </c>
      <c r="AR16" s="23" t="s">
        <v>136</v>
      </c>
      <c r="AS16" s="23" t="s">
        <v>136</v>
      </c>
      <c r="AT16" s="23" t="s">
        <v>136</v>
      </c>
      <c r="AU16" s="23" t="s">
        <v>136</v>
      </c>
      <c r="AV16" s="23" t="s">
        <v>136</v>
      </c>
      <c r="AW16" s="11">
        <f t="shared" si="1"/>
        <v>0</v>
      </c>
      <c r="AX16" s="12">
        <f>IFERROR((#REF!/G16),0)</f>
        <v>0</v>
      </c>
      <c r="AY16" s="12">
        <f t="shared" si="2"/>
        <v>0</v>
      </c>
      <c r="AZ16" s="172"/>
      <c r="BA16" s="21" t="str">
        <f t="shared" ref="BA16" si="38">AM16</f>
        <v>N/A</v>
      </c>
      <c r="BB16" s="21" t="str">
        <f t="shared" ref="BB16" si="39">AN16</f>
        <v>N/A</v>
      </c>
      <c r="BC16" s="125">
        <f t="shared" si="3"/>
        <v>0</v>
      </c>
      <c r="BD16" s="125">
        <f t="shared" si="4"/>
        <v>0</v>
      </c>
      <c r="BE16" s="126">
        <f t="shared" si="5"/>
        <v>0</v>
      </c>
      <c r="BF16" s="126">
        <f t="shared" si="6"/>
        <v>0</v>
      </c>
      <c r="BG16" s="172"/>
    </row>
    <row r="17" spans="1:59" ht="184.5" customHeight="1" x14ac:dyDescent="0.35">
      <c r="A17" s="208" t="s">
        <v>154</v>
      </c>
      <c r="B17" s="186" t="s">
        <v>155</v>
      </c>
      <c r="C17" s="22" t="s">
        <v>156</v>
      </c>
      <c r="D17" s="22" t="s">
        <v>157</v>
      </c>
      <c r="E17" s="47" t="s">
        <v>99</v>
      </c>
      <c r="F17" s="132">
        <v>5.0000000000000001E-3</v>
      </c>
      <c r="G17" s="23">
        <v>0</v>
      </c>
      <c r="H17" s="23" t="s">
        <v>246</v>
      </c>
      <c r="I17" s="50">
        <v>6</v>
      </c>
      <c r="J17" s="55">
        <v>3137713</v>
      </c>
      <c r="K17" s="58">
        <v>6</v>
      </c>
      <c r="L17" s="21">
        <v>575500</v>
      </c>
      <c r="M17" s="58">
        <v>6</v>
      </c>
      <c r="N17" s="21">
        <v>575656</v>
      </c>
      <c r="O17" s="58">
        <v>6</v>
      </c>
      <c r="P17" s="21">
        <v>517731</v>
      </c>
      <c r="Q17" s="58">
        <v>6</v>
      </c>
      <c r="R17" s="21">
        <v>479079</v>
      </c>
      <c r="S17" s="58">
        <v>6</v>
      </c>
      <c r="T17" s="21">
        <v>462559</v>
      </c>
      <c r="U17" s="58">
        <v>6</v>
      </c>
      <c r="V17" s="21">
        <v>462559</v>
      </c>
      <c r="W17" s="58">
        <f t="shared" si="7"/>
        <v>6</v>
      </c>
      <c r="X17" s="21">
        <f t="shared" si="7"/>
        <v>3137713</v>
      </c>
      <c r="Y17" s="58">
        <f>AVERAGE(K17,M17,O17,Q17,S17,U17)</f>
        <v>6</v>
      </c>
      <c r="Z17" s="21">
        <f t="shared" si="9"/>
        <v>3073084</v>
      </c>
      <c r="AA17" s="56">
        <f>AVERAGE(W17,Y17)</f>
        <v>6</v>
      </c>
      <c r="AB17" s="48">
        <f>Z17+X17</f>
        <v>6210797</v>
      </c>
      <c r="AC17" s="50">
        <v>7</v>
      </c>
      <c r="AD17" s="21">
        <v>2851627</v>
      </c>
      <c r="AE17" s="58">
        <v>7</v>
      </c>
      <c r="AF17" s="21">
        <v>404740</v>
      </c>
      <c r="AG17" s="58">
        <v>7</v>
      </c>
      <c r="AH17" s="21">
        <v>404740</v>
      </c>
      <c r="AI17" s="58">
        <v>7</v>
      </c>
      <c r="AJ17" s="21">
        <v>404740</v>
      </c>
      <c r="AK17" s="58">
        <v>7</v>
      </c>
      <c r="AL17" s="21">
        <v>404740</v>
      </c>
      <c r="AM17" s="58">
        <v>7</v>
      </c>
      <c r="AN17" s="21">
        <v>404740</v>
      </c>
      <c r="AO17" s="58">
        <v>7</v>
      </c>
      <c r="AP17" s="21">
        <v>454734</v>
      </c>
      <c r="AQ17" s="58">
        <f>AC17</f>
        <v>7</v>
      </c>
      <c r="AR17" s="55">
        <f t="shared" si="11"/>
        <v>2851627</v>
      </c>
      <c r="AS17" s="58">
        <f>AVERAGE(AE17,AG17,AI17,AK17,AM17,AO17)</f>
        <v>7</v>
      </c>
      <c r="AT17" s="21">
        <f>AF17+AH17+AJ17+AL17+AN17+AP17</f>
        <v>2478434</v>
      </c>
      <c r="AU17" s="136">
        <f t="shared" si="12"/>
        <v>14</v>
      </c>
      <c r="AV17" s="136">
        <f t="shared" si="13"/>
        <v>5330061</v>
      </c>
      <c r="AW17" s="11">
        <f t="shared" si="1"/>
        <v>9.1176599006983716E-2</v>
      </c>
      <c r="AX17" s="12">
        <f>IFERROR((#REF!/G17),0)</f>
        <v>0</v>
      </c>
      <c r="AY17" s="12">
        <f t="shared" si="2"/>
        <v>18.235319801396741</v>
      </c>
      <c r="AZ17" s="61" t="s">
        <v>158</v>
      </c>
      <c r="BA17" s="62">
        <f>AVERAGE(AQ17,AS17)</f>
        <v>7</v>
      </c>
      <c r="BB17" s="63">
        <f>+AR17+AT17</f>
        <v>5330061</v>
      </c>
      <c r="BC17" s="125">
        <f t="shared" si="3"/>
        <v>-0.16666666666666674</v>
      </c>
      <c r="BD17" s="125">
        <f t="shared" si="4"/>
        <v>0.14180724309617587</v>
      </c>
      <c r="BE17" s="126">
        <f t="shared" si="5"/>
        <v>0</v>
      </c>
      <c r="BF17" s="126">
        <f t="shared" si="6"/>
        <v>28.361448619235173</v>
      </c>
      <c r="BG17" s="49" t="s">
        <v>247</v>
      </c>
    </row>
    <row r="18" spans="1:59" ht="73.900000000000006" customHeight="1" x14ac:dyDescent="0.35">
      <c r="A18" s="208"/>
      <c r="B18" s="186"/>
      <c r="C18" s="22" t="s">
        <v>160</v>
      </c>
      <c r="D18" s="22" t="s">
        <v>161</v>
      </c>
      <c r="E18" s="47" t="s">
        <v>99</v>
      </c>
      <c r="F18" s="46">
        <v>0</v>
      </c>
      <c r="G18" s="23">
        <v>0</v>
      </c>
      <c r="H18" s="23" t="s">
        <v>246</v>
      </c>
      <c r="I18" s="36">
        <v>0</v>
      </c>
      <c r="J18" s="55">
        <v>0</v>
      </c>
      <c r="K18" s="36">
        <v>0</v>
      </c>
      <c r="L18" s="55">
        <v>0</v>
      </c>
      <c r="M18" s="36">
        <v>0</v>
      </c>
      <c r="N18" s="36">
        <v>0</v>
      </c>
      <c r="O18" s="55">
        <v>0</v>
      </c>
      <c r="P18" s="55">
        <v>0</v>
      </c>
      <c r="Q18" s="36">
        <v>0</v>
      </c>
      <c r="R18" s="55">
        <v>0</v>
      </c>
      <c r="S18" s="36">
        <v>0</v>
      </c>
      <c r="T18" s="55">
        <v>0</v>
      </c>
      <c r="U18" s="36">
        <v>0</v>
      </c>
      <c r="V18" s="55">
        <v>0</v>
      </c>
      <c r="W18" s="58">
        <f t="shared" si="7"/>
        <v>0</v>
      </c>
      <c r="X18" s="21">
        <f t="shared" si="7"/>
        <v>0</v>
      </c>
      <c r="Y18" s="58">
        <f t="shared" si="8"/>
        <v>0</v>
      </c>
      <c r="Z18" s="21">
        <f t="shared" si="9"/>
        <v>0</v>
      </c>
      <c r="AA18" s="36">
        <v>0</v>
      </c>
      <c r="AB18" s="36">
        <v>0</v>
      </c>
      <c r="AC18" s="50">
        <v>0</v>
      </c>
      <c r="AD18" s="21">
        <v>0</v>
      </c>
      <c r="AE18" s="58">
        <v>0</v>
      </c>
      <c r="AF18" s="21">
        <v>0</v>
      </c>
      <c r="AG18" s="58">
        <v>0</v>
      </c>
      <c r="AH18" s="21">
        <v>0</v>
      </c>
      <c r="AI18" s="58">
        <v>0</v>
      </c>
      <c r="AJ18" s="21">
        <v>0</v>
      </c>
      <c r="AK18" s="58">
        <v>0</v>
      </c>
      <c r="AL18" s="21">
        <v>0</v>
      </c>
      <c r="AM18" s="58">
        <v>0</v>
      </c>
      <c r="AN18" s="21">
        <v>0</v>
      </c>
      <c r="AO18" s="58">
        <v>0</v>
      </c>
      <c r="AP18" s="21">
        <v>0</v>
      </c>
      <c r="AQ18" s="58">
        <f t="shared" si="10"/>
        <v>0</v>
      </c>
      <c r="AR18" s="55">
        <f t="shared" si="11"/>
        <v>0</v>
      </c>
      <c r="AS18" s="58">
        <f t="shared" ref="AS18:AS35" si="40">AE18+AG18+AI18+AK18+AM18+AO18</f>
        <v>0</v>
      </c>
      <c r="AT18" s="21">
        <f t="shared" ref="AT18:AT35" si="41">AF18+AH18+AJ18+AL18+AN18+AP18</f>
        <v>0</v>
      </c>
      <c r="AU18" s="136">
        <f t="shared" si="12"/>
        <v>0</v>
      </c>
      <c r="AV18" s="136">
        <f t="shared" si="13"/>
        <v>0</v>
      </c>
      <c r="AW18" s="11">
        <f t="shared" si="1"/>
        <v>0</v>
      </c>
      <c r="AX18" s="12">
        <f>IFERROR((#REF!/G18),0)</f>
        <v>0</v>
      </c>
      <c r="AY18" s="12">
        <f t="shared" si="2"/>
        <v>0</v>
      </c>
      <c r="AZ18" s="61" t="s">
        <v>162</v>
      </c>
      <c r="BA18" s="62">
        <f t="shared" si="14"/>
        <v>0</v>
      </c>
      <c r="BB18" s="63">
        <f t="shared" ref="BB18:BB33" si="42">+AR18+AT18</f>
        <v>0</v>
      </c>
      <c r="BC18" s="125">
        <f t="shared" si="3"/>
        <v>0</v>
      </c>
      <c r="BD18" s="125">
        <f t="shared" si="4"/>
        <v>0</v>
      </c>
      <c r="BE18" s="126">
        <f t="shared" si="5"/>
        <v>0</v>
      </c>
      <c r="BF18" s="126">
        <f t="shared" si="6"/>
        <v>0</v>
      </c>
      <c r="BG18" s="61" t="s">
        <v>162</v>
      </c>
    </row>
    <row r="19" spans="1:59" ht="163.15" customHeight="1" x14ac:dyDescent="0.35">
      <c r="A19" s="208"/>
      <c r="B19" s="22" t="s">
        <v>163</v>
      </c>
      <c r="C19" s="22" t="s">
        <v>164</v>
      </c>
      <c r="D19" s="22" t="s">
        <v>157</v>
      </c>
      <c r="E19" s="47" t="s">
        <v>99</v>
      </c>
      <c r="F19" s="132">
        <v>0.01</v>
      </c>
      <c r="G19" s="23">
        <v>0</v>
      </c>
      <c r="H19" s="23" t="s">
        <v>248</v>
      </c>
      <c r="I19" s="56">
        <v>30</v>
      </c>
      <c r="J19" s="55">
        <v>21590540</v>
      </c>
      <c r="K19" s="56">
        <v>30</v>
      </c>
      <c r="L19" s="21">
        <v>3734620</v>
      </c>
      <c r="M19" s="56">
        <v>30</v>
      </c>
      <c r="N19" s="21">
        <v>3808300</v>
      </c>
      <c r="O19" s="56">
        <v>30</v>
      </c>
      <c r="P19" s="21">
        <v>3811730</v>
      </c>
      <c r="Q19" s="56">
        <v>30</v>
      </c>
      <c r="R19" s="21">
        <v>3499490</v>
      </c>
      <c r="S19" s="56">
        <v>30</v>
      </c>
      <c r="T19" s="21">
        <v>3599330</v>
      </c>
      <c r="U19" s="56">
        <v>30</v>
      </c>
      <c r="V19" s="21">
        <v>3782590</v>
      </c>
      <c r="W19" s="58">
        <f t="shared" si="7"/>
        <v>30</v>
      </c>
      <c r="X19" s="21">
        <f t="shared" si="7"/>
        <v>21590540</v>
      </c>
      <c r="Y19" s="58">
        <f>AVERAGE(K19,M19,O19,Q19,S19,U19)</f>
        <v>30</v>
      </c>
      <c r="Z19" s="21">
        <f t="shared" si="9"/>
        <v>22236060</v>
      </c>
      <c r="AA19" s="56">
        <f>AVERAGE(W19,Y19)</f>
        <v>30</v>
      </c>
      <c r="AB19" s="48">
        <f>Z19+X19</f>
        <v>43826600</v>
      </c>
      <c r="AC19" s="56">
        <v>30</v>
      </c>
      <c r="AD19" s="21">
        <v>21175800</v>
      </c>
      <c r="AE19" s="58">
        <v>30</v>
      </c>
      <c r="AF19" s="21">
        <v>3577050</v>
      </c>
      <c r="AG19" s="58">
        <v>30</v>
      </c>
      <c r="AH19" s="21">
        <v>2541590</v>
      </c>
      <c r="AI19" s="58">
        <v>30</v>
      </c>
      <c r="AJ19" s="21">
        <v>1660430</v>
      </c>
      <c r="AK19" s="58">
        <v>30</v>
      </c>
      <c r="AL19" s="21">
        <v>1699710</v>
      </c>
      <c r="AM19" s="58">
        <v>30</v>
      </c>
      <c r="AN19" s="21">
        <v>1637750</v>
      </c>
      <c r="AO19" s="58">
        <v>30</v>
      </c>
      <c r="AP19" s="21">
        <v>1634750</v>
      </c>
      <c r="AQ19" s="58">
        <f t="shared" si="10"/>
        <v>30</v>
      </c>
      <c r="AR19" s="55">
        <f t="shared" si="11"/>
        <v>21175800</v>
      </c>
      <c r="AS19" s="58">
        <f>AVERAGE(AE19,AG19,AI19,AK19,AM19,AO19)</f>
        <v>30</v>
      </c>
      <c r="AT19" s="21">
        <f>AF19+AH19+AJ19+AL19+AN19+AP19</f>
        <v>12751280</v>
      </c>
      <c r="AU19" s="136">
        <f t="shared" si="12"/>
        <v>60</v>
      </c>
      <c r="AV19" s="136">
        <f t="shared" si="13"/>
        <v>33927080</v>
      </c>
      <c r="AW19" s="11">
        <f t="shared" si="1"/>
        <v>1.9209338904909279E-2</v>
      </c>
      <c r="AX19" s="12">
        <f>IFERROR((#REF!/G19),0)</f>
        <v>0</v>
      </c>
      <c r="AY19" s="12">
        <f t="shared" si="2"/>
        <v>1.9209338904909279</v>
      </c>
      <c r="AZ19" s="61" t="s">
        <v>165</v>
      </c>
      <c r="BA19" s="62">
        <f>AVERAGE(AQ19,AS19)</f>
        <v>30</v>
      </c>
      <c r="BB19" s="63">
        <f>+AR19+AT19</f>
        <v>33927080</v>
      </c>
      <c r="BC19" s="125">
        <f t="shared" si="3"/>
        <v>0</v>
      </c>
      <c r="BD19" s="125">
        <f t="shared" si="4"/>
        <v>0.22587926054040242</v>
      </c>
      <c r="BE19" s="126">
        <f t="shared" si="5"/>
        <v>0</v>
      </c>
      <c r="BF19" s="126">
        <f t="shared" si="6"/>
        <v>22.587926054040242</v>
      </c>
      <c r="BG19" s="49" t="s">
        <v>249</v>
      </c>
    </row>
    <row r="20" spans="1:59" ht="58" x14ac:dyDescent="0.35">
      <c r="A20" s="208"/>
      <c r="B20" s="186" t="s">
        <v>166</v>
      </c>
      <c r="C20" s="22" t="s">
        <v>167</v>
      </c>
      <c r="D20" s="22" t="s">
        <v>153</v>
      </c>
      <c r="E20" s="45" t="s">
        <v>101</v>
      </c>
      <c r="F20" s="23" t="s">
        <v>136</v>
      </c>
      <c r="G20" s="23" t="s">
        <v>136</v>
      </c>
      <c r="H20" s="23" t="s">
        <v>246</v>
      </c>
      <c r="I20" s="23" t="s">
        <v>136</v>
      </c>
      <c r="J20" s="55" t="s">
        <v>136</v>
      </c>
      <c r="K20" s="23" t="s">
        <v>136</v>
      </c>
      <c r="L20" s="55" t="s">
        <v>136</v>
      </c>
      <c r="M20" s="55" t="s">
        <v>136</v>
      </c>
      <c r="N20" s="55" t="s">
        <v>136</v>
      </c>
      <c r="O20" s="55" t="s">
        <v>136</v>
      </c>
      <c r="P20" s="55" t="s">
        <v>136</v>
      </c>
      <c r="Q20" s="55" t="s">
        <v>136</v>
      </c>
      <c r="R20" s="55" t="s">
        <v>136</v>
      </c>
      <c r="S20" s="55" t="s">
        <v>136</v>
      </c>
      <c r="T20" s="55" t="s">
        <v>136</v>
      </c>
      <c r="U20" s="55" t="s">
        <v>136</v>
      </c>
      <c r="V20" s="55" t="s">
        <v>136</v>
      </c>
      <c r="W20" s="58" t="str">
        <f t="shared" si="7"/>
        <v>N/A</v>
      </c>
      <c r="X20" s="58" t="str">
        <f>J20</f>
        <v>N/A</v>
      </c>
      <c r="Y20" s="58" t="str">
        <f>K20</f>
        <v>N/A</v>
      </c>
      <c r="Z20" s="58" t="str">
        <f>L20</f>
        <v>N/A</v>
      </c>
      <c r="AA20" s="23" t="s">
        <v>136</v>
      </c>
      <c r="AB20" s="23" t="s">
        <v>136</v>
      </c>
      <c r="AC20" s="23" t="s">
        <v>136</v>
      </c>
      <c r="AD20" s="58" t="str">
        <f>P20</f>
        <v>N/A</v>
      </c>
      <c r="AE20" s="23" t="s">
        <v>136</v>
      </c>
      <c r="AF20" s="21" t="s">
        <v>136</v>
      </c>
      <c r="AG20" s="23" t="s">
        <v>136</v>
      </c>
      <c r="AH20" s="21" t="s">
        <v>136</v>
      </c>
      <c r="AI20" s="23" t="s">
        <v>136</v>
      </c>
      <c r="AJ20" s="21" t="s">
        <v>136</v>
      </c>
      <c r="AK20" s="23" t="s">
        <v>136</v>
      </c>
      <c r="AL20" s="21" t="s">
        <v>136</v>
      </c>
      <c r="AM20" s="23" t="s">
        <v>136</v>
      </c>
      <c r="AN20" s="21" t="s">
        <v>136</v>
      </c>
      <c r="AO20" s="23" t="s">
        <v>136</v>
      </c>
      <c r="AP20" s="58" t="str">
        <f>AB20</f>
        <v>N/A</v>
      </c>
      <c r="AQ20" s="58" t="str">
        <f t="shared" si="10"/>
        <v>N/A</v>
      </c>
      <c r="AR20" s="55" t="str">
        <f t="shared" si="11"/>
        <v>N/A</v>
      </c>
      <c r="AS20" s="58" t="str">
        <f>AE20</f>
        <v>N/A</v>
      </c>
      <c r="AT20" s="58" t="str">
        <f>AF20</f>
        <v>N/A</v>
      </c>
      <c r="AU20" s="58" t="str">
        <f>AG20</f>
        <v>N/A</v>
      </c>
      <c r="AV20" s="58" t="str">
        <f>AH20</f>
        <v>N/A</v>
      </c>
      <c r="AW20" s="11">
        <f t="shared" si="1"/>
        <v>0</v>
      </c>
      <c r="AX20" s="12">
        <f>IFERROR((#REF!/G20),0)</f>
        <v>0</v>
      </c>
      <c r="AY20" s="12">
        <f t="shared" si="2"/>
        <v>0</v>
      </c>
      <c r="AZ20" s="61" t="s">
        <v>168</v>
      </c>
      <c r="BA20" s="58" t="str">
        <f>AL20</f>
        <v>N/A</v>
      </c>
      <c r="BB20" s="58" t="str">
        <f>AM20</f>
        <v>N/A</v>
      </c>
      <c r="BC20" s="125">
        <f t="shared" si="3"/>
        <v>0</v>
      </c>
      <c r="BD20" s="125">
        <f t="shared" si="4"/>
        <v>0</v>
      </c>
      <c r="BE20" s="126">
        <f t="shared" si="5"/>
        <v>0</v>
      </c>
      <c r="BF20" s="126">
        <f t="shared" si="6"/>
        <v>0</v>
      </c>
      <c r="BG20" s="49" t="s">
        <v>250</v>
      </c>
    </row>
    <row r="21" spans="1:59" ht="43.5" x14ac:dyDescent="0.35">
      <c r="A21" s="208"/>
      <c r="B21" s="186"/>
      <c r="C21" s="22" t="s">
        <v>169</v>
      </c>
      <c r="D21" s="22" t="s">
        <v>170</v>
      </c>
      <c r="E21" s="45" t="s">
        <v>101</v>
      </c>
      <c r="F21" s="23" t="s">
        <v>136</v>
      </c>
      <c r="G21" s="23" t="s">
        <v>136</v>
      </c>
      <c r="H21" s="23" t="s">
        <v>246</v>
      </c>
      <c r="I21" s="56">
        <v>3</v>
      </c>
      <c r="J21" s="55">
        <v>0</v>
      </c>
      <c r="K21" s="56">
        <v>3</v>
      </c>
      <c r="L21" s="55">
        <v>0</v>
      </c>
      <c r="M21" s="56">
        <v>3</v>
      </c>
      <c r="N21" s="55">
        <v>0</v>
      </c>
      <c r="O21" s="56">
        <v>3</v>
      </c>
      <c r="P21" s="55">
        <v>0</v>
      </c>
      <c r="Q21" s="56">
        <v>3</v>
      </c>
      <c r="R21" s="55">
        <v>0</v>
      </c>
      <c r="S21" s="56">
        <v>3</v>
      </c>
      <c r="T21" s="55">
        <v>0</v>
      </c>
      <c r="U21" s="56">
        <v>3</v>
      </c>
      <c r="V21" s="55">
        <v>0</v>
      </c>
      <c r="W21" s="58">
        <f t="shared" si="7"/>
        <v>3</v>
      </c>
      <c r="X21" s="21">
        <f t="shared" si="7"/>
        <v>0</v>
      </c>
      <c r="Y21" s="117">
        <f>AVERAGE(U21,S21,Q21,O21,M21,K21)</f>
        <v>3</v>
      </c>
      <c r="Z21" s="21">
        <f t="shared" si="9"/>
        <v>0</v>
      </c>
      <c r="AA21" s="56">
        <f>AVERAGE(W21,Y21)</f>
        <v>3</v>
      </c>
      <c r="AB21" s="36">
        <v>0</v>
      </c>
      <c r="AC21" s="56">
        <v>3</v>
      </c>
      <c r="AD21" s="21">
        <v>0</v>
      </c>
      <c r="AE21" s="56">
        <v>3</v>
      </c>
      <c r="AF21" s="21">
        <v>0</v>
      </c>
      <c r="AG21" s="56">
        <v>3</v>
      </c>
      <c r="AH21" s="21">
        <v>0</v>
      </c>
      <c r="AI21" s="56">
        <v>3</v>
      </c>
      <c r="AJ21" s="21">
        <v>0</v>
      </c>
      <c r="AK21" s="56">
        <v>3</v>
      </c>
      <c r="AL21" s="21">
        <v>0</v>
      </c>
      <c r="AM21" s="56">
        <v>3</v>
      </c>
      <c r="AN21" s="21">
        <v>0</v>
      </c>
      <c r="AO21" s="56">
        <v>3</v>
      </c>
      <c r="AP21" s="21">
        <v>0</v>
      </c>
      <c r="AQ21" s="58">
        <f t="shared" si="10"/>
        <v>3</v>
      </c>
      <c r="AR21" s="55">
        <f t="shared" si="11"/>
        <v>0</v>
      </c>
      <c r="AS21" s="117">
        <f>AVERAGE(AE21,AG21,AI21,AK21,AM21,AO21)</f>
        <v>3</v>
      </c>
      <c r="AT21" s="21">
        <f t="shared" si="41"/>
        <v>0</v>
      </c>
      <c r="AU21" s="136">
        <f t="shared" si="12"/>
        <v>6</v>
      </c>
      <c r="AV21" s="136">
        <f t="shared" si="13"/>
        <v>0</v>
      </c>
      <c r="AW21" s="11">
        <f t="shared" si="1"/>
        <v>0</v>
      </c>
      <c r="AX21" s="12">
        <f>IFERROR((#REF!/G21),0)</f>
        <v>0</v>
      </c>
      <c r="AY21" s="12">
        <f t="shared" si="2"/>
        <v>0</v>
      </c>
      <c r="AZ21" s="61" t="s">
        <v>171</v>
      </c>
      <c r="BA21" s="124">
        <f>AVERAGE(AQ21,AS21)</f>
        <v>3</v>
      </c>
      <c r="BB21" s="63">
        <f t="shared" si="42"/>
        <v>0</v>
      </c>
      <c r="BC21" s="125">
        <f t="shared" si="3"/>
        <v>0</v>
      </c>
      <c r="BD21" s="125">
        <f t="shared" si="4"/>
        <v>0</v>
      </c>
      <c r="BE21" s="126">
        <f t="shared" si="5"/>
        <v>0</v>
      </c>
      <c r="BF21" s="126">
        <f t="shared" si="6"/>
        <v>0</v>
      </c>
      <c r="BG21" s="61" t="s">
        <v>171</v>
      </c>
    </row>
    <row r="22" spans="1:59" ht="138" customHeight="1" x14ac:dyDescent="0.35">
      <c r="A22" s="208"/>
      <c r="B22" s="186"/>
      <c r="C22" s="22" t="s">
        <v>172</v>
      </c>
      <c r="D22" s="22" t="s">
        <v>153</v>
      </c>
      <c r="E22" s="45" t="s">
        <v>101</v>
      </c>
      <c r="F22" s="23" t="s">
        <v>136</v>
      </c>
      <c r="G22" s="23" t="s">
        <v>136</v>
      </c>
      <c r="H22" s="23" t="s">
        <v>246</v>
      </c>
      <c r="I22" s="23" t="s">
        <v>136</v>
      </c>
      <c r="J22" s="55">
        <v>4249694</v>
      </c>
      <c r="K22" s="23" t="s">
        <v>136</v>
      </c>
      <c r="L22" s="21">
        <v>2369244</v>
      </c>
      <c r="M22" s="23" t="s">
        <v>136</v>
      </c>
      <c r="N22" s="21">
        <v>0</v>
      </c>
      <c r="O22" s="23" t="s">
        <v>136</v>
      </c>
      <c r="P22" s="21">
        <v>914547</v>
      </c>
      <c r="Q22" s="23" t="s">
        <v>136</v>
      </c>
      <c r="R22" s="21">
        <v>0</v>
      </c>
      <c r="S22" s="23" t="s">
        <v>136</v>
      </c>
      <c r="T22" s="21">
        <v>835558</v>
      </c>
      <c r="U22" s="23" t="s">
        <v>136</v>
      </c>
      <c r="V22" s="21">
        <v>2844643</v>
      </c>
      <c r="W22" s="58" t="str">
        <f t="shared" si="7"/>
        <v>N/A</v>
      </c>
      <c r="X22" s="21">
        <f t="shared" si="7"/>
        <v>4249694</v>
      </c>
      <c r="Y22" s="58" t="str">
        <f t="shared" si="7"/>
        <v>N/A</v>
      </c>
      <c r="Z22" s="21">
        <f t="shared" si="9"/>
        <v>6963992</v>
      </c>
      <c r="AA22" s="23" t="s">
        <v>136</v>
      </c>
      <c r="AB22" s="48">
        <f>Z22+X22</f>
        <v>11213686</v>
      </c>
      <c r="AC22" s="23" t="s">
        <v>136</v>
      </c>
      <c r="AD22" s="21">
        <v>3217258</v>
      </c>
      <c r="AE22" s="23" t="s">
        <v>136</v>
      </c>
      <c r="AF22" s="21">
        <v>1217551</v>
      </c>
      <c r="AG22" s="23" t="s">
        <v>136</v>
      </c>
      <c r="AH22" s="21">
        <v>1315095</v>
      </c>
      <c r="AI22" s="23" t="s">
        <v>136</v>
      </c>
      <c r="AJ22" s="21">
        <v>0</v>
      </c>
      <c r="AK22" s="23" t="s">
        <v>136</v>
      </c>
      <c r="AL22" s="21">
        <v>775225</v>
      </c>
      <c r="AM22" s="23" t="s">
        <v>136</v>
      </c>
      <c r="AN22" s="21">
        <v>0</v>
      </c>
      <c r="AO22" s="23" t="s">
        <v>136</v>
      </c>
      <c r="AP22" s="21">
        <v>3551579</v>
      </c>
      <c r="AQ22" s="58" t="str">
        <f t="shared" si="10"/>
        <v>N/A</v>
      </c>
      <c r="AR22" s="55">
        <f t="shared" si="11"/>
        <v>3217258</v>
      </c>
      <c r="AS22" s="23" t="s">
        <v>136</v>
      </c>
      <c r="AT22" s="21">
        <f t="shared" si="41"/>
        <v>6859450</v>
      </c>
      <c r="AU22" s="58" t="str">
        <f>AG22</f>
        <v>N/A</v>
      </c>
      <c r="AV22" s="136">
        <f t="shared" si="13"/>
        <v>10076708</v>
      </c>
      <c r="AW22" s="11">
        <f t="shared" si="1"/>
        <v>0.24294360958694905</v>
      </c>
      <c r="AX22" s="12">
        <f>IFERROR((#REF!/G22),0)</f>
        <v>0</v>
      </c>
      <c r="AY22" s="12">
        <f t="shared" si="2"/>
        <v>0</v>
      </c>
      <c r="AZ22" s="61" t="s">
        <v>173</v>
      </c>
      <c r="BA22" s="23" t="s">
        <v>136</v>
      </c>
      <c r="BB22" s="63">
        <f t="shared" si="42"/>
        <v>10076708</v>
      </c>
      <c r="BC22" s="125">
        <f t="shared" si="3"/>
        <v>0</v>
      </c>
      <c r="BD22" s="125">
        <f t="shared" si="4"/>
        <v>0.10139199545983368</v>
      </c>
      <c r="BE22" s="126">
        <f t="shared" si="5"/>
        <v>0</v>
      </c>
      <c r="BF22" s="126">
        <f t="shared" si="6"/>
        <v>0</v>
      </c>
      <c r="BG22" s="61" t="s">
        <v>173</v>
      </c>
    </row>
    <row r="23" spans="1:59" ht="101.5" x14ac:dyDescent="0.35">
      <c r="A23" s="208"/>
      <c r="B23" s="186"/>
      <c r="C23" s="22" t="s">
        <v>174</v>
      </c>
      <c r="D23" s="22" t="s">
        <v>175</v>
      </c>
      <c r="E23" s="45" t="s">
        <v>101</v>
      </c>
      <c r="F23" s="23" t="s">
        <v>136</v>
      </c>
      <c r="G23" s="23" t="s">
        <v>136</v>
      </c>
      <c r="H23" s="23" t="s">
        <v>246</v>
      </c>
      <c r="I23" s="59">
        <v>396.92</v>
      </c>
      <c r="J23" s="55">
        <v>3434082</v>
      </c>
      <c r="K23" s="58">
        <v>76</v>
      </c>
      <c r="L23" s="123">
        <v>678442</v>
      </c>
      <c r="M23" s="58">
        <v>84</v>
      </c>
      <c r="N23" s="21">
        <v>743606</v>
      </c>
      <c r="O23" s="58">
        <v>73</v>
      </c>
      <c r="P23" s="21">
        <v>526666</v>
      </c>
      <c r="Q23" s="58">
        <v>74</v>
      </c>
      <c r="R23" s="21">
        <v>796830</v>
      </c>
      <c r="S23" s="58">
        <v>82.29</v>
      </c>
      <c r="T23" s="21">
        <v>720228</v>
      </c>
      <c r="U23" s="58">
        <v>87.86</v>
      </c>
      <c r="V23" s="21">
        <v>782120</v>
      </c>
      <c r="W23" s="58">
        <f t="shared" si="7"/>
        <v>396.92</v>
      </c>
      <c r="X23" s="21">
        <f t="shared" si="7"/>
        <v>3434082</v>
      </c>
      <c r="Y23" s="58">
        <f t="shared" si="8"/>
        <v>477.15000000000003</v>
      </c>
      <c r="Z23" s="21">
        <f t="shared" si="9"/>
        <v>4247892</v>
      </c>
      <c r="AA23" s="58">
        <f>W23+Y23</f>
        <v>874.07</v>
      </c>
      <c r="AB23" s="48">
        <f>Z23+X23</f>
        <v>7681974</v>
      </c>
      <c r="AC23" s="59">
        <v>270.81</v>
      </c>
      <c r="AD23" s="21">
        <v>2399687</v>
      </c>
      <c r="AE23" s="58">
        <v>42</v>
      </c>
      <c r="AF23" s="21">
        <v>386830</v>
      </c>
      <c r="AG23" s="58">
        <v>69</v>
      </c>
      <c r="AH23" s="21">
        <v>640071</v>
      </c>
      <c r="AI23" s="58">
        <v>79</v>
      </c>
      <c r="AJ23" s="21">
        <v>736901</v>
      </c>
      <c r="AK23" s="58">
        <v>87</v>
      </c>
      <c r="AL23" s="21">
        <v>823832</v>
      </c>
      <c r="AM23" s="58">
        <v>61</v>
      </c>
      <c r="AN23" s="21">
        <v>581101</v>
      </c>
      <c r="AO23" s="58">
        <v>89</v>
      </c>
      <c r="AP23" s="21">
        <v>866716</v>
      </c>
      <c r="AQ23" s="58">
        <f t="shared" si="10"/>
        <v>270.81</v>
      </c>
      <c r="AR23" s="55">
        <f t="shared" si="11"/>
        <v>2399687</v>
      </c>
      <c r="AS23" s="58">
        <f t="shared" si="40"/>
        <v>427</v>
      </c>
      <c r="AT23" s="21">
        <f t="shared" si="41"/>
        <v>4035451</v>
      </c>
      <c r="AU23" s="136">
        <f t="shared" si="12"/>
        <v>697.81</v>
      </c>
      <c r="AV23" s="136">
        <f t="shared" si="13"/>
        <v>6435138</v>
      </c>
      <c r="AW23" s="11">
        <f t="shared" si="1"/>
        <v>0.30121441479848177</v>
      </c>
      <c r="AX23" s="12">
        <f>IFERROR((#REF!/G23),0)</f>
        <v>0</v>
      </c>
      <c r="AY23" s="12">
        <f t="shared" si="2"/>
        <v>0</v>
      </c>
      <c r="AZ23" s="61" t="s">
        <v>176</v>
      </c>
      <c r="BA23" s="62">
        <f t="shared" si="14"/>
        <v>697.81</v>
      </c>
      <c r="BB23" s="63">
        <f t="shared" si="42"/>
        <v>6435138</v>
      </c>
      <c r="BC23" s="125">
        <f t="shared" si="3"/>
        <v>0.20165432974475739</v>
      </c>
      <c r="BD23" s="125">
        <f t="shared" si="4"/>
        <v>0.16230671960097753</v>
      </c>
      <c r="BE23" s="126">
        <f t="shared" si="5"/>
        <v>0</v>
      </c>
      <c r="BF23" s="126">
        <f t="shared" si="6"/>
        <v>0</v>
      </c>
      <c r="BG23" s="49" t="s">
        <v>251</v>
      </c>
    </row>
    <row r="24" spans="1:59" ht="150" customHeight="1" x14ac:dyDescent="0.35">
      <c r="A24" s="208"/>
      <c r="B24" s="198" t="s">
        <v>177</v>
      </c>
      <c r="C24" s="22" t="s">
        <v>178</v>
      </c>
      <c r="D24" s="22" t="s">
        <v>179</v>
      </c>
      <c r="E24" s="45" t="s">
        <v>101</v>
      </c>
      <c r="F24" s="23" t="s">
        <v>136</v>
      </c>
      <c r="G24" s="23" t="s">
        <v>136</v>
      </c>
      <c r="H24" s="23" t="s">
        <v>246</v>
      </c>
      <c r="I24" s="64">
        <v>66308</v>
      </c>
      <c r="J24" s="55">
        <v>8815318</v>
      </c>
      <c r="K24" s="64">
        <v>13298</v>
      </c>
      <c r="L24" s="21">
        <v>2327150</v>
      </c>
      <c r="M24" s="64">
        <v>9817</v>
      </c>
      <c r="N24" s="21">
        <v>1717975</v>
      </c>
      <c r="O24" s="64">
        <v>9691</v>
      </c>
      <c r="P24" s="21">
        <v>1695925</v>
      </c>
      <c r="Q24" s="64">
        <v>16805</v>
      </c>
      <c r="R24" s="21">
        <v>2940875</v>
      </c>
      <c r="S24" s="64">
        <v>43360</v>
      </c>
      <c r="T24" s="96">
        <v>7588000</v>
      </c>
      <c r="U24" s="64">
        <v>62477</v>
      </c>
      <c r="V24" s="97">
        <v>10933475</v>
      </c>
      <c r="W24" s="58">
        <f t="shared" si="7"/>
        <v>66308</v>
      </c>
      <c r="X24" s="21">
        <f t="shared" si="7"/>
        <v>8815318</v>
      </c>
      <c r="Y24" s="58">
        <f t="shared" si="8"/>
        <v>155448</v>
      </c>
      <c r="Z24" s="21">
        <f>+V24+T24+R24+P24+N24+L24</f>
        <v>27203400</v>
      </c>
      <c r="AA24" s="58">
        <f>W24+Y24</f>
        <v>221756</v>
      </c>
      <c r="AB24" s="120">
        <f>Z24+X24</f>
        <v>36018718</v>
      </c>
      <c r="AC24" s="59">
        <f>314816</f>
        <v>314816</v>
      </c>
      <c r="AD24" s="21">
        <v>57611328</v>
      </c>
      <c r="AE24" s="59">
        <v>50511</v>
      </c>
      <c r="AF24" s="21">
        <v>9243513</v>
      </c>
      <c r="AG24" s="59">
        <v>75484</v>
      </c>
      <c r="AH24" s="21">
        <v>13813572</v>
      </c>
      <c r="AI24" s="59">
        <v>59446</v>
      </c>
      <c r="AJ24" s="21">
        <v>10878618</v>
      </c>
      <c r="AK24" s="59">
        <v>35503</v>
      </c>
      <c r="AL24" s="21">
        <v>6497049</v>
      </c>
      <c r="AM24" s="59">
        <v>21978</v>
      </c>
      <c r="AN24" s="116">
        <v>4021974</v>
      </c>
      <c r="AO24" s="58">
        <v>56724</v>
      </c>
      <c r="AP24" s="21">
        <v>10380492</v>
      </c>
      <c r="AQ24" s="58">
        <f t="shared" si="10"/>
        <v>314816</v>
      </c>
      <c r="AR24" s="55">
        <f t="shared" si="11"/>
        <v>57611328</v>
      </c>
      <c r="AS24" s="58">
        <f t="shared" si="40"/>
        <v>299646</v>
      </c>
      <c r="AT24" s="21">
        <f t="shared" si="41"/>
        <v>54835218</v>
      </c>
      <c r="AU24" s="136">
        <f t="shared" si="12"/>
        <v>614462</v>
      </c>
      <c r="AV24" s="136">
        <f t="shared" si="13"/>
        <v>112446546</v>
      </c>
      <c r="AW24" s="11">
        <f t="shared" si="1"/>
        <v>-5.5353658257138312</v>
      </c>
      <c r="AX24" s="12">
        <f>IFERROR((#REF!/G24),0)</f>
        <v>0</v>
      </c>
      <c r="AY24" s="12">
        <f t="shared" si="2"/>
        <v>0</v>
      </c>
      <c r="AZ24" s="61" t="s">
        <v>180</v>
      </c>
      <c r="BA24" s="62">
        <f t="shared" si="14"/>
        <v>614462</v>
      </c>
      <c r="BB24" s="63">
        <f t="shared" si="42"/>
        <v>112446546</v>
      </c>
      <c r="BC24" s="125">
        <f t="shared" si="3"/>
        <v>-1.7708923321127727</v>
      </c>
      <c r="BD24" s="125">
        <f t="shared" si="4"/>
        <v>-2.1218919562878389</v>
      </c>
      <c r="BE24" s="126">
        <f t="shared" si="5"/>
        <v>0</v>
      </c>
      <c r="BF24" s="126">
        <f t="shared" si="6"/>
        <v>0</v>
      </c>
      <c r="BG24" s="49" t="s">
        <v>252</v>
      </c>
    </row>
    <row r="25" spans="1:59" ht="121.15" customHeight="1" x14ac:dyDescent="0.35">
      <c r="A25" s="208"/>
      <c r="B25" s="199"/>
      <c r="C25" s="22" t="s">
        <v>181</v>
      </c>
      <c r="D25" s="22" t="s">
        <v>182</v>
      </c>
      <c r="E25" s="45" t="s">
        <v>101</v>
      </c>
      <c r="F25" s="23" t="s">
        <v>136</v>
      </c>
      <c r="G25" s="23" t="s">
        <v>136</v>
      </c>
      <c r="H25" s="23" t="s">
        <v>246</v>
      </c>
      <c r="I25" s="64">
        <f>2965</f>
        <v>2965</v>
      </c>
      <c r="J25" s="55">
        <v>465545</v>
      </c>
      <c r="K25" s="64">
        <v>811</v>
      </c>
      <c r="L25" s="21">
        <v>141925</v>
      </c>
      <c r="M25" s="64">
        <v>839</v>
      </c>
      <c r="N25" s="21">
        <v>146825</v>
      </c>
      <c r="O25" s="64">
        <v>1593</v>
      </c>
      <c r="P25" s="21">
        <v>278775</v>
      </c>
      <c r="Q25" s="64">
        <v>1411</v>
      </c>
      <c r="R25" s="21">
        <v>246925</v>
      </c>
      <c r="S25" s="64">
        <v>1097</v>
      </c>
      <c r="T25" s="21">
        <v>191975</v>
      </c>
      <c r="U25" s="64">
        <v>1705</v>
      </c>
      <c r="V25" s="21">
        <v>298375</v>
      </c>
      <c r="W25" s="58">
        <f t="shared" si="7"/>
        <v>2965</v>
      </c>
      <c r="X25" s="21">
        <f t="shared" si="7"/>
        <v>465545</v>
      </c>
      <c r="Y25" s="58">
        <f t="shared" si="8"/>
        <v>7456</v>
      </c>
      <c r="Z25" s="21">
        <f t="shared" si="9"/>
        <v>1304800</v>
      </c>
      <c r="AA25" s="58">
        <f>W25+Y25</f>
        <v>10421</v>
      </c>
      <c r="AB25" s="120">
        <f>Z25+X25</f>
        <v>1770345</v>
      </c>
      <c r="AC25" s="59">
        <f>12718</f>
        <v>12718</v>
      </c>
      <c r="AD25" s="21">
        <v>2327394</v>
      </c>
      <c r="AE25" s="59">
        <v>1854</v>
      </c>
      <c r="AF25" s="21">
        <v>339282</v>
      </c>
      <c r="AG25" s="59">
        <v>1395</v>
      </c>
      <c r="AH25" s="21">
        <v>255285</v>
      </c>
      <c r="AI25" s="58">
        <v>1403</v>
      </c>
      <c r="AJ25" s="21">
        <v>256749</v>
      </c>
      <c r="AK25" s="58">
        <v>942</v>
      </c>
      <c r="AL25" s="21">
        <v>172386</v>
      </c>
      <c r="AM25" s="58">
        <v>1184</v>
      </c>
      <c r="AN25" s="21">
        <v>216672</v>
      </c>
      <c r="AO25" s="58">
        <f>1264+161</f>
        <v>1425</v>
      </c>
      <c r="AP25" s="21">
        <f>231312+29463</f>
        <v>260775</v>
      </c>
      <c r="AQ25" s="58">
        <f t="shared" si="10"/>
        <v>12718</v>
      </c>
      <c r="AR25" s="55">
        <f t="shared" si="11"/>
        <v>2327394</v>
      </c>
      <c r="AS25" s="58">
        <f t="shared" si="40"/>
        <v>8203</v>
      </c>
      <c r="AT25" s="21">
        <f t="shared" si="41"/>
        <v>1501149</v>
      </c>
      <c r="AU25" s="136">
        <f t="shared" si="12"/>
        <v>20921</v>
      </c>
      <c r="AV25" s="136">
        <f t="shared" si="13"/>
        <v>3828543</v>
      </c>
      <c r="AW25" s="11">
        <f t="shared" si="1"/>
        <v>-3.9992890053593104</v>
      </c>
      <c r="AX25" s="12">
        <f>IFERROR((#REF!/G25),0)</f>
        <v>0</v>
      </c>
      <c r="AY25" s="12">
        <f t="shared" si="2"/>
        <v>0</v>
      </c>
      <c r="AZ25" s="61" t="s">
        <v>183</v>
      </c>
      <c r="BA25" s="62">
        <f t="shared" si="14"/>
        <v>20921</v>
      </c>
      <c r="BB25" s="63">
        <f t="shared" si="42"/>
        <v>3828543</v>
      </c>
      <c r="BC25" s="125">
        <f t="shared" si="3"/>
        <v>-1.0075808463679108</v>
      </c>
      <c r="BD25" s="125">
        <f t="shared" si="4"/>
        <v>-1.1625971209001635</v>
      </c>
      <c r="BE25" s="126">
        <f t="shared" si="5"/>
        <v>0</v>
      </c>
      <c r="BF25" s="126">
        <f t="shared" si="6"/>
        <v>0</v>
      </c>
      <c r="BG25" s="49" t="s">
        <v>253</v>
      </c>
    </row>
    <row r="26" spans="1:59" ht="58" x14ac:dyDescent="0.35">
      <c r="A26" s="208"/>
      <c r="B26" s="187" t="s">
        <v>184</v>
      </c>
      <c r="C26" s="22" t="s">
        <v>185</v>
      </c>
      <c r="D26" s="22" t="s">
        <v>153</v>
      </c>
      <c r="E26" s="47" t="s">
        <v>99</v>
      </c>
      <c r="F26" s="46">
        <v>0.01</v>
      </c>
      <c r="G26" s="23" t="s">
        <v>136</v>
      </c>
      <c r="H26" s="23" t="s">
        <v>254</v>
      </c>
      <c r="I26" s="58">
        <v>0</v>
      </c>
      <c r="J26" s="55">
        <v>0</v>
      </c>
      <c r="K26" s="58">
        <v>0</v>
      </c>
      <c r="L26" s="21">
        <v>0</v>
      </c>
      <c r="M26" s="58">
        <v>0</v>
      </c>
      <c r="N26" s="21">
        <v>0</v>
      </c>
      <c r="O26" s="58">
        <v>0</v>
      </c>
      <c r="P26" s="21">
        <v>0</v>
      </c>
      <c r="Q26" s="58">
        <v>0</v>
      </c>
      <c r="R26" s="21">
        <v>0</v>
      </c>
      <c r="S26" s="58">
        <v>0</v>
      </c>
      <c r="T26" s="21">
        <v>0</v>
      </c>
      <c r="U26" s="58">
        <v>0</v>
      </c>
      <c r="V26" s="21">
        <v>0</v>
      </c>
      <c r="W26" s="58">
        <v>0</v>
      </c>
      <c r="X26" s="21">
        <f t="shared" si="7"/>
        <v>0</v>
      </c>
      <c r="Y26" s="58">
        <f t="shared" si="8"/>
        <v>0</v>
      </c>
      <c r="Z26" s="21">
        <f t="shared" si="9"/>
        <v>0</v>
      </c>
      <c r="AA26" s="58">
        <f t="shared" si="8"/>
        <v>0</v>
      </c>
      <c r="AB26" s="36">
        <v>0</v>
      </c>
      <c r="AC26" s="58">
        <f t="shared" si="8"/>
        <v>0</v>
      </c>
      <c r="AD26" s="21">
        <v>0</v>
      </c>
      <c r="AE26" s="58">
        <f t="shared" si="8"/>
        <v>0</v>
      </c>
      <c r="AF26" s="21">
        <v>0</v>
      </c>
      <c r="AG26" s="58">
        <f t="shared" si="8"/>
        <v>0</v>
      </c>
      <c r="AH26" s="21">
        <v>0</v>
      </c>
      <c r="AI26" s="58">
        <f t="shared" si="8"/>
        <v>0</v>
      </c>
      <c r="AJ26" s="21">
        <v>0</v>
      </c>
      <c r="AK26" s="58">
        <f t="shared" si="8"/>
        <v>0</v>
      </c>
      <c r="AL26" s="21">
        <v>0</v>
      </c>
      <c r="AM26" s="58">
        <v>0</v>
      </c>
      <c r="AN26" s="21">
        <v>0</v>
      </c>
      <c r="AO26" s="58">
        <v>0</v>
      </c>
      <c r="AP26" s="21">
        <v>0</v>
      </c>
      <c r="AQ26" s="58">
        <f t="shared" si="10"/>
        <v>0</v>
      </c>
      <c r="AR26" s="55">
        <f t="shared" si="11"/>
        <v>0</v>
      </c>
      <c r="AS26" s="58">
        <f t="shared" si="40"/>
        <v>0</v>
      </c>
      <c r="AT26" s="21">
        <f t="shared" si="41"/>
        <v>0</v>
      </c>
      <c r="AU26" s="136">
        <f t="shared" si="12"/>
        <v>0</v>
      </c>
      <c r="AV26" s="136">
        <f t="shared" si="13"/>
        <v>0</v>
      </c>
      <c r="AW26" s="11">
        <f t="shared" si="1"/>
        <v>0</v>
      </c>
      <c r="AX26" s="12">
        <f>IFERROR((#REF!/G26),0)</f>
        <v>0</v>
      </c>
      <c r="AY26" s="12">
        <f t="shared" si="2"/>
        <v>0</v>
      </c>
      <c r="AZ26" s="61" t="s">
        <v>186</v>
      </c>
      <c r="BA26" s="62">
        <f t="shared" si="14"/>
        <v>0</v>
      </c>
      <c r="BB26" s="63">
        <f t="shared" si="42"/>
        <v>0</v>
      </c>
      <c r="BC26" s="125">
        <f t="shared" si="3"/>
        <v>0</v>
      </c>
      <c r="BD26" s="125">
        <f t="shared" si="4"/>
        <v>0</v>
      </c>
      <c r="BE26" s="126">
        <f t="shared" si="5"/>
        <v>0</v>
      </c>
      <c r="BF26" s="126">
        <f t="shared" si="6"/>
        <v>0</v>
      </c>
      <c r="BG26" s="61" t="s">
        <v>186</v>
      </c>
    </row>
    <row r="27" spans="1:59" ht="68.25" customHeight="1" x14ac:dyDescent="0.35">
      <c r="A27" s="208"/>
      <c r="B27" s="188"/>
      <c r="C27" s="22" t="s">
        <v>187</v>
      </c>
      <c r="D27" s="22" t="s">
        <v>153</v>
      </c>
      <c r="E27" s="47" t="s">
        <v>99</v>
      </c>
      <c r="F27" s="46">
        <v>0.01</v>
      </c>
      <c r="G27" s="23" t="s">
        <v>136</v>
      </c>
      <c r="H27" s="23" t="s">
        <v>254</v>
      </c>
      <c r="I27" s="58">
        <v>0</v>
      </c>
      <c r="J27" s="55">
        <v>0</v>
      </c>
      <c r="K27" s="58">
        <v>0</v>
      </c>
      <c r="L27" s="21">
        <v>0</v>
      </c>
      <c r="M27" s="58">
        <v>0</v>
      </c>
      <c r="N27" s="21">
        <v>0</v>
      </c>
      <c r="O27" s="58">
        <v>0</v>
      </c>
      <c r="P27" s="21">
        <v>0</v>
      </c>
      <c r="Q27" s="58">
        <v>0</v>
      </c>
      <c r="R27" s="21">
        <v>0</v>
      </c>
      <c r="S27" s="58">
        <v>0</v>
      </c>
      <c r="T27" s="21">
        <v>0</v>
      </c>
      <c r="U27" s="58">
        <v>0</v>
      </c>
      <c r="V27" s="21">
        <v>0</v>
      </c>
      <c r="W27" s="58">
        <v>0</v>
      </c>
      <c r="X27" s="21">
        <f t="shared" si="7"/>
        <v>0</v>
      </c>
      <c r="Y27" s="58">
        <f t="shared" si="8"/>
        <v>0</v>
      </c>
      <c r="Z27" s="21">
        <f t="shared" si="9"/>
        <v>0</v>
      </c>
      <c r="AA27" s="58">
        <f t="shared" si="8"/>
        <v>0</v>
      </c>
      <c r="AB27" s="36">
        <v>0</v>
      </c>
      <c r="AC27" s="58">
        <f t="shared" si="8"/>
        <v>0</v>
      </c>
      <c r="AD27" s="21">
        <v>0</v>
      </c>
      <c r="AE27" s="58">
        <f t="shared" si="8"/>
        <v>0</v>
      </c>
      <c r="AF27" s="21">
        <v>0</v>
      </c>
      <c r="AG27" s="58">
        <f t="shared" si="8"/>
        <v>0</v>
      </c>
      <c r="AH27" s="21">
        <v>0</v>
      </c>
      <c r="AI27" s="46">
        <v>0</v>
      </c>
      <c r="AJ27" s="21">
        <v>0</v>
      </c>
      <c r="AK27" s="58">
        <f t="shared" si="8"/>
        <v>0</v>
      </c>
      <c r="AL27" s="21">
        <v>0</v>
      </c>
      <c r="AM27" s="58">
        <v>0</v>
      </c>
      <c r="AN27" s="21">
        <v>0</v>
      </c>
      <c r="AO27" s="58">
        <v>0</v>
      </c>
      <c r="AP27" s="21">
        <v>0</v>
      </c>
      <c r="AQ27" s="58">
        <f t="shared" si="10"/>
        <v>0</v>
      </c>
      <c r="AR27" s="55">
        <f t="shared" si="11"/>
        <v>0</v>
      </c>
      <c r="AS27" s="58">
        <f t="shared" si="40"/>
        <v>0</v>
      </c>
      <c r="AT27" s="21">
        <f t="shared" si="41"/>
        <v>0</v>
      </c>
      <c r="AU27" s="136">
        <f t="shared" si="12"/>
        <v>0</v>
      </c>
      <c r="AV27" s="136">
        <f t="shared" si="13"/>
        <v>0</v>
      </c>
      <c r="AW27" s="11">
        <f t="shared" si="1"/>
        <v>0</v>
      </c>
      <c r="AX27" s="12">
        <f>IFERROR((#REF!/G27),0)</f>
        <v>0</v>
      </c>
      <c r="AY27" s="12">
        <f t="shared" si="2"/>
        <v>0</v>
      </c>
      <c r="AZ27" s="61" t="s">
        <v>186</v>
      </c>
      <c r="BA27" s="62">
        <f t="shared" si="14"/>
        <v>0</v>
      </c>
      <c r="BB27" s="63">
        <f t="shared" si="42"/>
        <v>0</v>
      </c>
      <c r="BC27" s="125">
        <f t="shared" si="3"/>
        <v>0</v>
      </c>
      <c r="BD27" s="125">
        <f t="shared" si="4"/>
        <v>0</v>
      </c>
      <c r="BE27" s="126">
        <f t="shared" si="5"/>
        <v>0</v>
      </c>
      <c r="BF27" s="126">
        <f t="shared" si="6"/>
        <v>0</v>
      </c>
      <c r="BG27" s="61" t="s">
        <v>186</v>
      </c>
    </row>
    <row r="28" spans="1:59" ht="58" x14ac:dyDescent="0.35">
      <c r="A28" s="208"/>
      <c r="B28" s="187" t="s">
        <v>188</v>
      </c>
      <c r="C28" s="22" t="s">
        <v>189</v>
      </c>
      <c r="D28" s="22" t="s">
        <v>190</v>
      </c>
      <c r="E28" s="47" t="s">
        <v>99</v>
      </c>
      <c r="F28" s="46">
        <v>0</v>
      </c>
      <c r="G28" s="23" t="s">
        <v>136</v>
      </c>
      <c r="H28" s="23" t="s">
        <v>254</v>
      </c>
      <c r="I28" s="58">
        <v>0</v>
      </c>
      <c r="J28" s="55">
        <v>0</v>
      </c>
      <c r="K28" s="58">
        <v>0</v>
      </c>
      <c r="L28" s="21">
        <v>0</v>
      </c>
      <c r="M28" s="58">
        <v>0</v>
      </c>
      <c r="N28" s="21">
        <v>0</v>
      </c>
      <c r="O28" s="58">
        <v>0</v>
      </c>
      <c r="P28" s="21">
        <v>0</v>
      </c>
      <c r="Q28" s="58">
        <v>0</v>
      </c>
      <c r="R28" s="21">
        <v>0</v>
      </c>
      <c r="S28" s="58">
        <v>0</v>
      </c>
      <c r="T28" s="21">
        <v>0</v>
      </c>
      <c r="U28" s="58">
        <v>0</v>
      </c>
      <c r="V28" s="21">
        <v>0</v>
      </c>
      <c r="W28" s="58">
        <v>0</v>
      </c>
      <c r="X28" s="21">
        <f t="shared" si="7"/>
        <v>0</v>
      </c>
      <c r="Y28" s="58">
        <f t="shared" si="8"/>
        <v>0</v>
      </c>
      <c r="Z28" s="21">
        <f t="shared" si="9"/>
        <v>0</v>
      </c>
      <c r="AA28" s="58">
        <f t="shared" si="8"/>
        <v>0</v>
      </c>
      <c r="AB28" s="36">
        <v>0</v>
      </c>
      <c r="AC28" s="58">
        <f t="shared" si="8"/>
        <v>0</v>
      </c>
      <c r="AD28" s="21">
        <v>0</v>
      </c>
      <c r="AE28" s="58">
        <f t="shared" si="8"/>
        <v>0</v>
      </c>
      <c r="AF28" s="21">
        <v>0</v>
      </c>
      <c r="AG28" s="58">
        <f t="shared" si="8"/>
        <v>0</v>
      </c>
      <c r="AH28" s="21">
        <v>0</v>
      </c>
      <c r="AI28" s="58">
        <f t="shared" ref="AI28" si="43">U28+W28+Y28+AA28+AC28+AE28</f>
        <v>0</v>
      </c>
      <c r="AJ28" s="21">
        <v>0</v>
      </c>
      <c r="AK28" s="58">
        <f t="shared" ref="AK28" si="44">W28+Y28+AA28+AC28+AE28+AG28</f>
        <v>0</v>
      </c>
      <c r="AL28" s="21">
        <v>0</v>
      </c>
      <c r="AM28" s="58">
        <f t="shared" ref="AM28" si="45">Y28+AA28+AC28+AE28+AG28+AI28</f>
        <v>0</v>
      </c>
      <c r="AN28" s="21">
        <v>0</v>
      </c>
      <c r="AO28" s="58">
        <f t="shared" ref="AO28" si="46">AA28+AC28+AE28+AG28+AI28+AK28</f>
        <v>0</v>
      </c>
      <c r="AP28" s="21">
        <v>0</v>
      </c>
      <c r="AQ28" s="58">
        <f t="shared" si="10"/>
        <v>0</v>
      </c>
      <c r="AR28" s="55">
        <f t="shared" si="11"/>
        <v>0</v>
      </c>
      <c r="AS28" s="58">
        <f t="shared" si="40"/>
        <v>0</v>
      </c>
      <c r="AT28" s="21">
        <f t="shared" si="41"/>
        <v>0</v>
      </c>
      <c r="AU28" s="136">
        <f t="shared" si="12"/>
        <v>0</v>
      </c>
      <c r="AV28" s="136">
        <f t="shared" si="13"/>
        <v>0</v>
      </c>
      <c r="AW28" s="11">
        <f t="shared" si="1"/>
        <v>0</v>
      </c>
      <c r="AX28" s="12">
        <f>IFERROR((#REF!/G28),0)</f>
        <v>0</v>
      </c>
      <c r="AY28" s="12">
        <f t="shared" si="2"/>
        <v>0</v>
      </c>
      <c r="AZ28" s="61" t="s">
        <v>191</v>
      </c>
      <c r="BA28" s="62">
        <f t="shared" si="14"/>
        <v>0</v>
      </c>
      <c r="BB28" s="63">
        <f t="shared" si="42"/>
        <v>0</v>
      </c>
      <c r="BC28" s="125">
        <f t="shared" si="3"/>
        <v>0</v>
      </c>
      <c r="BD28" s="125">
        <f t="shared" si="4"/>
        <v>0</v>
      </c>
      <c r="BE28" s="126">
        <f t="shared" si="5"/>
        <v>0</v>
      </c>
      <c r="BF28" s="126">
        <f t="shared" si="6"/>
        <v>0</v>
      </c>
      <c r="BG28" s="61" t="s">
        <v>191</v>
      </c>
    </row>
    <row r="29" spans="1:59" ht="58" x14ac:dyDescent="0.35">
      <c r="A29" s="208"/>
      <c r="B29" s="188"/>
      <c r="C29" s="22" t="s">
        <v>192</v>
      </c>
      <c r="D29" s="22" t="s">
        <v>190</v>
      </c>
      <c r="E29" s="47" t="s">
        <v>99</v>
      </c>
      <c r="F29" s="46">
        <v>0</v>
      </c>
      <c r="G29" s="23" t="s">
        <v>136</v>
      </c>
      <c r="H29" s="23" t="s">
        <v>254</v>
      </c>
      <c r="I29" s="58">
        <v>0</v>
      </c>
      <c r="J29" s="55">
        <v>0</v>
      </c>
      <c r="K29" s="58">
        <v>0</v>
      </c>
      <c r="L29" s="21">
        <v>0</v>
      </c>
      <c r="M29" s="58">
        <v>0</v>
      </c>
      <c r="N29" s="21">
        <v>0</v>
      </c>
      <c r="O29" s="58">
        <v>0</v>
      </c>
      <c r="P29" s="21">
        <v>0</v>
      </c>
      <c r="Q29" s="58">
        <v>0</v>
      </c>
      <c r="R29" s="21">
        <v>0</v>
      </c>
      <c r="S29" s="58">
        <v>0</v>
      </c>
      <c r="T29" s="21">
        <v>0</v>
      </c>
      <c r="U29" s="58">
        <v>0</v>
      </c>
      <c r="V29" s="21">
        <v>0</v>
      </c>
      <c r="W29" s="58">
        <v>0</v>
      </c>
      <c r="X29" s="21">
        <f t="shared" si="7"/>
        <v>0</v>
      </c>
      <c r="Y29" s="58">
        <f t="shared" si="8"/>
        <v>0</v>
      </c>
      <c r="Z29" s="21">
        <f t="shared" si="9"/>
        <v>0</v>
      </c>
      <c r="AA29" s="58">
        <f t="shared" si="8"/>
        <v>0</v>
      </c>
      <c r="AB29" s="36">
        <v>0</v>
      </c>
      <c r="AC29" s="58">
        <f t="shared" si="8"/>
        <v>0</v>
      </c>
      <c r="AD29" s="21">
        <v>0</v>
      </c>
      <c r="AE29" s="58">
        <f t="shared" si="8"/>
        <v>0</v>
      </c>
      <c r="AF29" s="21">
        <v>0</v>
      </c>
      <c r="AG29" s="58">
        <v>0</v>
      </c>
      <c r="AH29" s="21">
        <v>0</v>
      </c>
      <c r="AI29" s="58">
        <v>0</v>
      </c>
      <c r="AJ29" s="21">
        <v>0</v>
      </c>
      <c r="AK29" s="58">
        <v>0</v>
      </c>
      <c r="AL29" s="21">
        <v>0</v>
      </c>
      <c r="AM29" s="58">
        <v>0</v>
      </c>
      <c r="AN29" s="21">
        <v>0</v>
      </c>
      <c r="AO29" s="58">
        <v>0</v>
      </c>
      <c r="AP29" s="21">
        <v>0</v>
      </c>
      <c r="AQ29" s="58">
        <f t="shared" si="10"/>
        <v>0</v>
      </c>
      <c r="AR29" s="55">
        <f t="shared" si="11"/>
        <v>0</v>
      </c>
      <c r="AS29" s="58">
        <f t="shared" si="40"/>
        <v>0</v>
      </c>
      <c r="AT29" s="21">
        <f t="shared" si="41"/>
        <v>0</v>
      </c>
      <c r="AU29" s="136">
        <f t="shared" si="12"/>
        <v>0</v>
      </c>
      <c r="AV29" s="136">
        <f t="shared" si="13"/>
        <v>0</v>
      </c>
      <c r="AW29" s="11">
        <f t="shared" si="1"/>
        <v>0</v>
      </c>
      <c r="AX29" s="12">
        <f>IFERROR((#REF!/G29),0)</f>
        <v>0</v>
      </c>
      <c r="AY29" s="12">
        <f t="shared" si="2"/>
        <v>0</v>
      </c>
      <c r="AZ29" s="61" t="s">
        <v>191</v>
      </c>
      <c r="BA29" s="62">
        <f t="shared" si="14"/>
        <v>0</v>
      </c>
      <c r="BB29" s="63">
        <f t="shared" si="42"/>
        <v>0</v>
      </c>
      <c r="BC29" s="125">
        <f t="shared" si="3"/>
        <v>0</v>
      </c>
      <c r="BD29" s="125">
        <f t="shared" si="4"/>
        <v>0</v>
      </c>
      <c r="BE29" s="126">
        <f t="shared" si="5"/>
        <v>0</v>
      </c>
      <c r="BF29" s="126">
        <f t="shared" si="6"/>
        <v>0</v>
      </c>
      <c r="BG29" s="61" t="s">
        <v>191</v>
      </c>
    </row>
    <row r="30" spans="1:59" ht="98.25" customHeight="1" x14ac:dyDescent="0.35">
      <c r="A30" s="208"/>
      <c r="B30" s="22" t="s">
        <v>193</v>
      </c>
      <c r="C30" s="22" t="s">
        <v>194</v>
      </c>
      <c r="D30" s="47">
        <v>1</v>
      </c>
      <c r="E30" s="45" t="s">
        <v>101</v>
      </c>
      <c r="F30" s="23" t="s">
        <v>136</v>
      </c>
      <c r="G30" s="23" t="s">
        <v>136</v>
      </c>
      <c r="H30" s="23" t="s">
        <v>242</v>
      </c>
      <c r="I30" s="23">
        <v>0</v>
      </c>
      <c r="J30" s="55">
        <v>0</v>
      </c>
      <c r="K30" s="58">
        <v>0</v>
      </c>
      <c r="L30" s="21">
        <v>0</v>
      </c>
      <c r="M30" s="58">
        <v>1</v>
      </c>
      <c r="N30" s="21">
        <v>76101671</v>
      </c>
      <c r="O30" s="58">
        <v>0</v>
      </c>
      <c r="P30" s="21">
        <v>0</v>
      </c>
      <c r="Q30" s="58">
        <v>0</v>
      </c>
      <c r="R30" s="21">
        <v>0</v>
      </c>
      <c r="S30" s="58">
        <v>0</v>
      </c>
      <c r="T30" s="21">
        <v>0</v>
      </c>
      <c r="U30" s="58">
        <v>0</v>
      </c>
      <c r="V30" s="21">
        <v>0</v>
      </c>
      <c r="W30" s="58">
        <v>0</v>
      </c>
      <c r="X30" s="21">
        <v>0</v>
      </c>
      <c r="Y30" s="58">
        <f t="shared" si="8"/>
        <v>1</v>
      </c>
      <c r="Z30" s="21">
        <f>L30+N30+P30+R30+T30+V30</f>
        <v>76101671</v>
      </c>
      <c r="AA30" s="58">
        <f>W30+Y30</f>
        <v>1</v>
      </c>
      <c r="AB30" s="120">
        <f>Z30+X30</f>
        <v>76101671</v>
      </c>
      <c r="AC30" s="23">
        <v>0</v>
      </c>
      <c r="AD30" s="21">
        <v>0</v>
      </c>
      <c r="AE30" s="23">
        <v>0</v>
      </c>
      <c r="AF30" s="21">
        <v>0</v>
      </c>
      <c r="AG30" s="58">
        <f t="shared" si="8"/>
        <v>2</v>
      </c>
      <c r="AH30" s="21">
        <v>84878705</v>
      </c>
      <c r="AI30" s="58">
        <v>0</v>
      </c>
      <c r="AJ30" s="21">
        <v>0</v>
      </c>
      <c r="AK30" s="58">
        <v>0</v>
      </c>
      <c r="AL30" s="21">
        <v>0</v>
      </c>
      <c r="AM30" s="58">
        <v>0</v>
      </c>
      <c r="AN30" s="21">
        <v>0</v>
      </c>
      <c r="AO30" s="58">
        <v>0</v>
      </c>
      <c r="AP30" s="21">
        <v>0</v>
      </c>
      <c r="AQ30" s="58">
        <f t="shared" si="10"/>
        <v>0</v>
      </c>
      <c r="AR30" s="55">
        <v>0</v>
      </c>
      <c r="AS30" s="58">
        <f t="shared" si="40"/>
        <v>2</v>
      </c>
      <c r="AT30" s="21">
        <f t="shared" si="41"/>
        <v>84878705</v>
      </c>
      <c r="AU30" s="136">
        <f t="shared" si="12"/>
        <v>2</v>
      </c>
      <c r="AV30" s="136">
        <f t="shared" si="13"/>
        <v>84878705</v>
      </c>
      <c r="AW30" s="11">
        <f t="shared" si="1"/>
        <v>0</v>
      </c>
      <c r="AX30" s="12">
        <f>IFERROR((#REF!/G30),0)</f>
        <v>0</v>
      </c>
      <c r="AY30" s="12">
        <f t="shared" si="2"/>
        <v>0</v>
      </c>
      <c r="AZ30" s="61" t="s">
        <v>196</v>
      </c>
      <c r="BA30" s="62">
        <f t="shared" si="14"/>
        <v>2</v>
      </c>
      <c r="BB30" s="63">
        <f t="shared" si="42"/>
        <v>84878705</v>
      </c>
      <c r="BC30" s="125">
        <f t="shared" si="3"/>
        <v>-1</v>
      </c>
      <c r="BD30" s="125">
        <f t="shared" si="4"/>
        <v>-0.11533299971823219</v>
      </c>
      <c r="BE30" s="126">
        <f t="shared" si="5"/>
        <v>0</v>
      </c>
      <c r="BF30" s="126">
        <f t="shared" si="6"/>
        <v>0</v>
      </c>
      <c r="BG30" s="49" t="s">
        <v>255</v>
      </c>
    </row>
    <row r="31" spans="1:59" ht="180" customHeight="1" x14ac:dyDescent="0.35">
      <c r="A31" s="203" t="s">
        <v>198</v>
      </c>
      <c r="B31" s="187" t="s">
        <v>199</v>
      </c>
      <c r="C31" s="26" t="s">
        <v>200</v>
      </c>
      <c r="D31" s="26" t="s">
        <v>201</v>
      </c>
      <c r="E31" s="45" t="s">
        <v>101</v>
      </c>
      <c r="F31" s="23" t="s">
        <v>136</v>
      </c>
      <c r="G31" s="23" t="s">
        <v>136</v>
      </c>
      <c r="H31" s="23" t="s">
        <v>246</v>
      </c>
      <c r="I31" s="60">
        <v>271</v>
      </c>
      <c r="J31" s="55">
        <v>2696325</v>
      </c>
      <c r="K31" s="58">
        <v>104.29</v>
      </c>
      <c r="L31" s="21">
        <v>906817.5</v>
      </c>
      <c r="M31" s="58">
        <v>104.29</v>
      </c>
      <c r="N31" s="21">
        <v>906817.5</v>
      </c>
      <c r="O31" s="58">
        <v>53.664999999999999</v>
      </c>
      <c r="P31" s="21">
        <v>528161</v>
      </c>
      <c r="Q31" s="58">
        <v>53.664999999999999</v>
      </c>
      <c r="R31" s="21">
        <v>528161</v>
      </c>
      <c r="S31" s="58">
        <v>68.180000000000007</v>
      </c>
      <c r="T31" s="21">
        <v>651991.5</v>
      </c>
      <c r="U31" s="58">
        <v>68.180000000000007</v>
      </c>
      <c r="V31" s="21">
        <v>651991.5</v>
      </c>
      <c r="W31" s="58">
        <f t="shared" si="7"/>
        <v>271</v>
      </c>
      <c r="X31" s="21">
        <f t="shared" si="7"/>
        <v>2696325</v>
      </c>
      <c r="Y31" s="58">
        <f t="shared" si="8"/>
        <v>452.27000000000004</v>
      </c>
      <c r="Z31" s="21">
        <f t="shared" si="9"/>
        <v>4173940</v>
      </c>
      <c r="AA31" s="58">
        <f>W31+Y31</f>
        <v>723.27</v>
      </c>
      <c r="AB31" s="120">
        <f>Z31+X31</f>
        <v>6870265</v>
      </c>
      <c r="AC31" s="56">
        <v>444</v>
      </c>
      <c r="AD31" s="21">
        <v>4450111</v>
      </c>
      <c r="AE31" s="58">
        <v>65.477699999999999</v>
      </c>
      <c r="AF31" s="21">
        <v>684096</v>
      </c>
      <c r="AG31" s="58">
        <v>65.477699999999999</v>
      </c>
      <c r="AH31" s="21">
        <v>684095</v>
      </c>
      <c r="AI31" s="58">
        <v>85.596649999999997</v>
      </c>
      <c r="AJ31" s="21">
        <v>1746669</v>
      </c>
      <c r="AK31" s="58">
        <v>85.596649999999997</v>
      </c>
      <c r="AL31" s="21">
        <v>1746668</v>
      </c>
      <c r="AM31" s="130">
        <v>105.3432</v>
      </c>
      <c r="AN31" s="131">
        <v>1050046</v>
      </c>
      <c r="AO31" s="130">
        <v>105.3432</v>
      </c>
      <c r="AP31" s="131">
        <v>1050046</v>
      </c>
      <c r="AQ31" s="58">
        <f t="shared" si="10"/>
        <v>444</v>
      </c>
      <c r="AR31" s="55">
        <f t="shared" si="11"/>
        <v>4450111</v>
      </c>
      <c r="AS31" s="58">
        <f t="shared" si="40"/>
        <v>512.83510000000001</v>
      </c>
      <c r="AT31" s="21">
        <f t="shared" si="41"/>
        <v>6961620</v>
      </c>
      <c r="AU31" s="136">
        <f t="shared" si="12"/>
        <v>956.83510000000001</v>
      </c>
      <c r="AV31" s="136">
        <f t="shared" si="13"/>
        <v>11411731</v>
      </c>
      <c r="AW31" s="11">
        <f t="shared" si="1"/>
        <v>-0.65043568560911602</v>
      </c>
      <c r="AX31" s="12">
        <f>IFERROR((#REF!/G31),0)</f>
        <v>0</v>
      </c>
      <c r="AY31" s="12">
        <f t="shared" si="2"/>
        <v>0</v>
      </c>
      <c r="AZ31" s="61" t="s">
        <v>202</v>
      </c>
      <c r="BA31" s="62">
        <f>AQ31+AS31</f>
        <v>956.83510000000001</v>
      </c>
      <c r="BB31" s="63">
        <f t="shared" si="42"/>
        <v>11411731</v>
      </c>
      <c r="BC31" s="125">
        <f t="shared" si="3"/>
        <v>-0.32292933482655162</v>
      </c>
      <c r="BD31" s="125">
        <f t="shared" si="4"/>
        <v>-0.66103214359271445</v>
      </c>
      <c r="BE31" s="126">
        <f t="shared" si="5"/>
        <v>0</v>
      </c>
      <c r="BF31" s="126">
        <f t="shared" si="6"/>
        <v>0</v>
      </c>
      <c r="BG31" s="49" t="s">
        <v>256</v>
      </c>
    </row>
    <row r="32" spans="1:59" ht="43.5" x14ac:dyDescent="0.35">
      <c r="A32" s="204"/>
      <c r="B32" s="206"/>
      <c r="C32" s="26" t="s">
        <v>203</v>
      </c>
      <c r="D32" s="26" t="s">
        <v>201</v>
      </c>
      <c r="E32" s="80" t="s">
        <v>101</v>
      </c>
      <c r="F32" s="23" t="s">
        <v>136</v>
      </c>
      <c r="G32" s="23" t="s">
        <v>136</v>
      </c>
      <c r="H32" s="23" t="s">
        <v>246</v>
      </c>
      <c r="I32" s="23" t="s">
        <v>136</v>
      </c>
      <c r="J32" s="23" t="s">
        <v>136</v>
      </c>
      <c r="K32" s="23" t="s">
        <v>136</v>
      </c>
      <c r="L32" s="23" t="s">
        <v>136</v>
      </c>
      <c r="M32" s="23" t="s">
        <v>136</v>
      </c>
      <c r="N32" s="23" t="s">
        <v>136</v>
      </c>
      <c r="O32" s="23" t="s">
        <v>136</v>
      </c>
      <c r="P32" s="23" t="s">
        <v>136</v>
      </c>
      <c r="Q32" s="23" t="s">
        <v>136</v>
      </c>
      <c r="R32" s="23" t="s">
        <v>136</v>
      </c>
      <c r="S32" s="23" t="s">
        <v>136</v>
      </c>
      <c r="T32" s="23" t="s">
        <v>136</v>
      </c>
      <c r="U32" s="23" t="s">
        <v>136</v>
      </c>
      <c r="V32" s="23" t="s">
        <v>136</v>
      </c>
      <c r="W32" s="23" t="s">
        <v>136</v>
      </c>
      <c r="X32" s="23" t="s">
        <v>136</v>
      </c>
      <c r="Y32" s="23" t="s">
        <v>136</v>
      </c>
      <c r="Z32" s="23" t="s">
        <v>136</v>
      </c>
      <c r="AA32" s="23" t="s">
        <v>136</v>
      </c>
      <c r="AB32" s="23" t="s">
        <v>136</v>
      </c>
      <c r="AC32" s="23" t="s">
        <v>136</v>
      </c>
      <c r="AD32" s="23" t="s">
        <v>136</v>
      </c>
      <c r="AE32" s="23" t="s">
        <v>136</v>
      </c>
      <c r="AF32" s="23" t="s">
        <v>136</v>
      </c>
      <c r="AG32" s="23" t="s">
        <v>136</v>
      </c>
      <c r="AH32" s="23" t="s">
        <v>136</v>
      </c>
      <c r="AI32" s="23" t="s">
        <v>136</v>
      </c>
      <c r="AJ32" s="23" t="s">
        <v>136</v>
      </c>
      <c r="AK32" s="23" t="s">
        <v>136</v>
      </c>
      <c r="AL32" s="23" t="s">
        <v>136</v>
      </c>
      <c r="AM32" s="23" t="s">
        <v>136</v>
      </c>
      <c r="AN32" s="23" t="s">
        <v>136</v>
      </c>
      <c r="AO32" s="23" t="s">
        <v>136</v>
      </c>
      <c r="AP32" s="23" t="s">
        <v>136</v>
      </c>
      <c r="AQ32" s="23" t="s">
        <v>136</v>
      </c>
      <c r="AR32" s="23" t="s">
        <v>136</v>
      </c>
      <c r="AS32" s="23" t="s">
        <v>136</v>
      </c>
      <c r="AT32" s="23" t="s">
        <v>136</v>
      </c>
      <c r="AU32" s="23" t="s">
        <v>136</v>
      </c>
      <c r="AV32" s="23" t="s">
        <v>136</v>
      </c>
      <c r="AW32" s="11">
        <f t="shared" si="1"/>
        <v>0</v>
      </c>
      <c r="AX32" s="12">
        <f>IFERROR((#REF!/G32),0)</f>
        <v>0</v>
      </c>
      <c r="AY32" s="12">
        <f t="shared" si="2"/>
        <v>0</v>
      </c>
      <c r="AZ32" s="61" t="s">
        <v>204</v>
      </c>
      <c r="BA32" s="23" t="s">
        <v>136</v>
      </c>
      <c r="BB32" s="23" t="s">
        <v>136</v>
      </c>
      <c r="BC32" s="125">
        <f t="shared" si="3"/>
        <v>0</v>
      </c>
      <c r="BD32" s="125">
        <f t="shared" si="4"/>
        <v>0</v>
      </c>
      <c r="BE32" s="126">
        <f t="shared" si="5"/>
        <v>0</v>
      </c>
      <c r="BF32" s="126">
        <f t="shared" si="6"/>
        <v>0</v>
      </c>
      <c r="BG32" s="61" t="s">
        <v>204</v>
      </c>
    </row>
    <row r="33" spans="1:59" ht="184.15" customHeight="1" x14ac:dyDescent="0.35">
      <c r="A33" s="205"/>
      <c r="B33" s="207"/>
      <c r="C33" s="27" t="s">
        <v>205</v>
      </c>
      <c r="D33" s="79" t="s">
        <v>206</v>
      </c>
      <c r="E33" s="81" t="s">
        <v>101</v>
      </c>
      <c r="F33" s="23" t="s">
        <v>136</v>
      </c>
      <c r="G33" s="23" t="s">
        <v>136</v>
      </c>
      <c r="H33" s="23" t="s">
        <v>246</v>
      </c>
      <c r="I33" s="82">
        <v>135534</v>
      </c>
      <c r="J33" s="55">
        <v>76417800</v>
      </c>
      <c r="K33" s="58">
        <v>22955</v>
      </c>
      <c r="L33" s="21">
        <v>13319700</v>
      </c>
      <c r="M33" s="58">
        <v>24628</v>
      </c>
      <c r="N33" s="21">
        <v>14290460</v>
      </c>
      <c r="O33" s="58">
        <v>23463</v>
      </c>
      <c r="P33" s="21">
        <v>13778340</v>
      </c>
      <c r="Q33" s="58">
        <v>22569</v>
      </c>
      <c r="R33" s="21">
        <v>13518410</v>
      </c>
      <c r="S33" s="58">
        <v>25443</v>
      </c>
      <c r="T33" s="21">
        <v>15544680</v>
      </c>
      <c r="U33" s="58">
        <v>25268</v>
      </c>
      <c r="V33" s="21">
        <v>15746520</v>
      </c>
      <c r="W33" s="58">
        <f t="shared" si="7"/>
        <v>135534</v>
      </c>
      <c r="X33" s="21">
        <f t="shared" si="7"/>
        <v>76417800</v>
      </c>
      <c r="Y33" s="58">
        <f t="shared" si="8"/>
        <v>144326</v>
      </c>
      <c r="Z33" s="21">
        <f t="shared" si="9"/>
        <v>86198110</v>
      </c>
      <c r="AA33" s="58">
        <f>W33+Y33</f>
        <v>279860</v>
      </c>
      <c r="AB33" s="120">
        <f>Z33+X33</f>
        <v>162615910</v>
      </c>
      <c r="AC33" s="75">
        <v>144851</v>
      </c>
      <c r="AD33" s="21">
        <v>95396660</v>
      </c>
      <c r="AE33" s="58">
        <v>24007</v>
      </c>
      <c r="AF33" s="21">
        <v>16917150</v>
      </c>
      <c r="AG33" s="58">
        <v>21010</v>
      </c>
      <c r="AH33" s="21">
        <v>15101340</v>
      </c>
      <c r="AI33" s="58">
        <f>24480+73</f>
        <v>24553</v>
      </c>
      <c r="AJ33" s="21">
        <v>17753840</v>
      </c>
      <c r="AK33" s="58">
        <f>25080+69</f>
        <v>25149</v>
      </c>
      <c r="AL33" s="21">
        <v>18184780</v>
      </c>
      <c r="AM33" s="58">
        <v>24013</v>
      </c>
      <c r="AN33" s="21">
        <v>17363370</v>
      </c>
      <c r="AO33" s="129">
        <v>27671</v>
      </c>
      <c r="AP33" s="21">
        <v>20228500</v>
      </c>
      <c r="AQ33" s="58">
        <f t="shared" si="10"/>
        <v>144851</v>
      </c>
      <c r="AR33" s="55">
        <f t="shared" si="11"/>
        <v>95396660</v>
      </c>
      <c r="AS33" s="58">
        <f t="shared" si="40"/>
        <v>146403</v>
      </c>
      <c r="AT33" s="21">
        <f>AF33+AH33+AJ33+AL33+AN33+AP33</f>
        <v>105548980</v>
      </c>
      <c r="AU33" s="136">
        <f t="shared" si="12"/>
        <v>291254</v>
      </c>
      <c r="AV33" s="136">
        <f t="shared" si="13"/>
        <v>200945640</v>
      </c>
      <c r="AW33" s="11">
        <f t="shared" si="1"/>
        <v>-0.24835653473405417</v>
      </c>
      <c r="AX33" s="12">
        <f>IFERROR((#REF!/G33),0)</f>
        <v>0</v>
      </c>
      <c r="AY33" s="12">
        <f t="shared" si="2"/>
        <v>0</v>
      </c>
      <c r="AZ33" s="87" t="s">
        <v>207</v>
      </c>
      <c r="BA33" s="62">
        <f t="shared" si="14"/>
        <v>291254</v>
      </c>
      <c r="BB33" s="63">
        <f t="shared" si="42"/>
        <v>200945640</v>
      </c>
      <c r="BC33" s="125">
        <f t="shared" si="3"/>
        <v>-4.0713213749731914E-2</v>
      </c>
      <c r="BD33" s="125">
        <f t="shared" si="4"/>
        <v>-0.23570713345330119</v>
      </c>
      <c r="BE33" s="126">
        <f t="shared" si="5"/>
        <v>0</v>
      </c>
      <c r="BF33" s="126">
        <f t="shared" si="6"/>
        <v>0</v>
      </c>
      <c r="BG33" s="49" t="s">
        <v>257</v>
      </c>
    </row>
    <row r="34" spans="1:59" ht="145" x14ac:dyDescent="0.35">
      <c r="A34" s="51" t="s">
        <v>208</v>
      </c>
      <c r="B34" s="27" t="s">
        <v>209</v>
      </c>
      <c r="C34" s="27" t="s">
        <v>210</v>
      </c>
      <c r="D34" s="27" t="s">
        <v>211</v>
      </c>
      <c r="E34" s="73" t="s">
        <v>99</v>
      </c>
      <c r="F34" s="134">
        <v>0.01</v>
      </c>
      <c r="G34" s="23">
        <v>0.01</v>
      </c>
      <c r="H34" s="23" t="s">
        <v>258</v>
      </c>
      <c r="I34" s="82">
        <v>3</v>
      </c>
      <c r="J34" s="55">
        <v>759347</v>
      </c>
      <c r="K34" s="58">
        <v>0</v>
      </c>
      <c r="L34" s="21">
        <v>0</v>
      </c>
      <c r="M34" s="58">
        <v>0</v>
      </c>
      <c r="N34" s="21">
        <v>0</v>
      </c>
      <c r="O34" s="58">
        <v>1</v>
      </c>
      <c r="P34" s="21">
        <v>159999</v>
      </c>
      <c r="Q34" s="58">
        <v>0</v>
      </c>
      <c r="R34" s="21">
        <v>0</v>
      </c>
      <c r="S34" s="58">
        <v>0</v>
      </c>
      <c r="T34" s="21">
        <v>0</v>
      </c>
      <c r="U34" s="58">
        <v>0</v>
      </c>
      <c r="V34" s="21">
        <v>0</v>
      </c>
      <c r="W34" s="58">
        <f t="shared" si="7"/>
        <v>3</v>
      </c>
      <c r="X34" s="21">
        <f t="shared" si="7"/>
        <v>759347</v>
      </c>
      <c r="Y34" s="58">
        <f>K34+M34+O34+Q34+S34+U34</f>
        <v>1</v>
      </c>
      <c r="Z34" s="21">
        <f t="shared" si="9"/>
        <v>159999</v>
      </c>
      <c r="AA34" s="58">
        <f>W34+Y34</f>
        <v>4</v>
      </c>
      <c r="AB34" s="120">
        <f>Z34+X34</f>
        <v>919346</v>
      </c>
      <c r="AC34" s="75">
        <v>3</v>
      </c>
      <c r="AD34" s="21">
        <v>316000</v>
      </c>
      <c r="AE34" s="58">
        <v>0</v>
      </c>
      <c r="AF34" s="21">
        <v>0</v>
      </c>
      <c r="AG34" s="58">
        <v>2</v>
      </c>
      <c r="AH34" s="21">
        <v>277696</v>
      </c>
      <c r="AI34" s="58">
        <v>3</v>
      </c>
      <c r="AJ34" s="21">
        <v>563696</v>
      </c>
      <c r="AK34" s="58">
        <v>0</v>
      </c>
      <c r="AL34" s="21">
        <v>0</v>
      </c>
      <c r="AM34" s="58">
        <v>0</v>
      </c>
      <c r="AN34" s="21">
        <v>0</v>
      </c>
      <c r="AO34" s="58">
        <v>0</v>
      </c>
      <c r="AP34" s="21">
        <v>0</v>
      </c>
      <c r="AQ34" s="58">
        <f t="shared" si="10"/>
        <v>3</v>
      </c>
      <c r="AR34" s="55">
        <f>AD34</f>
        <v>316000</v>
      </c>
      <c r="AS34" s="58">
        <f t="shared" si="40"/>
        <v>5</v>
      </c>
      <c r="AT34" s="21">
        <f t="shared" si="41"/>
        <v>841392</v>
      </c>
      <c r="AU34" s="136">
        <f t="shared" si="12"/>
        <v>8</v>
      </c>
      <c r="AV34" s="136">
        <f t="shared" si="13"/>
        <v>1157392</v>
      </c>
      <c r="AW34" s="11">
        <f t="shared" si="1"/>
        <v>0.58385296840574863</v>
      </c>
      <c r="AX34" s="12">
        <f>IFERROR((#REF!/G34),0)</f>
        <v>0</v>
      </c>
      <c r="AY34" s="12">
        <f t="shared" si="2"/>
        <v>58.38529684057486</v>
      </c>
      <c r="AZ34" s="87" t="s">
        <v>259</v>
      </c>
      <c r="BA34" s="62">
        <f t="shared" si="14"/>
        <v>8</v>
      </c>
      <c r="BB34" s="63">
        <f>+AR34+AT34</f>
        <v>1157392</v>
      </c>
      <c r="BC34" s="125">
        <f t="shared" si="3"/>
        <v>-1</v>
      </c>
      <c r="BD34" s="125">
        <f t="shared" si="4"/>
        <v>-0.25892971742956417</v>
      </c>
      <c r="BE34" s="126">
        <f t="shared" si="5"/>
        <v>-100</v>
      </c>
      <c r="BF34" s="126">
        <f t="shared" si="6"/>
        <v>-25.892971742956416</v>
      </c>
      <c r="BG34" s="87" t="s">
        <v>260</v>
      </c>
    </row>
    <row r="35" spans="1:59" ht="14.5" x14ac:dyDescent="0.35">
      <c r="A35" s="14"/>
      <c r="AS35" s="58">
        <f t="shared" si="40"/>
        <v>0</v>
      </c>
      <c r="AT35" s="21">
        <f t="shared" si="41"/>
        <v>0</v>
      </c>
      <c r="AU35" s="137"/>
      <c r="AV35" s="137"/>
    </row>
    <row r="36" spans="1:59" ht="14.5" x14ac:dyDescent="0.35">
      <c r="A36" s="14"/>
    </row>
    <row r="38" spans="1:59" ht="19.5" customHeight="1" x14ac:dyDescent="0.35">
      <c r="A38" s="197" t="s">
        <v>213</v>
      </c>
      <c r="B38" s="197"/>
      <c r="C38" s="197"/>
      <c r="D38" s="197"/>
      <c r="E38" s="197"/>
      <c r="F38" s="197"/>
      <c r="G38" s="197"/>
      <c r="H38" s="197"/>
      <c r="I38" s="197"/>
      <c r="J38" s="197"/>
      <c r="K38" s="197"/>
      <c r="L38" s="197"/>
      <c r="M38" s="197"/>
      <c r="N38" s="197"/>
      <c r="O38" s="197"/>
      <c r="P38" s="197"/>
      <c r="Q38" s="197"/>
      <c r="R38" s="197"/>
      <c r="S38" s="197"/>
      <c r="T38" s="197"/>
      <c r="U38" s="197"/>
      <c r="V38" s="197"/>
      <c r="W38" s="197"/>
    </row>
  </sheetData>
  <mergeCells count="71">
    <mergeCell ref="C1:BG1"/>
    <mergeCell ref="B2:G2"/>
    <mergeCell ref="W2:X2"/>
    <mergeCell ref="AA2:BG2"/>
    <mergeCell ref="B3:G3"/>
    <mergeCell ref="AA3:BG3"/>
    <mergeCell ref="B4:G4"/>
    <mergeCell ref="W4:X4"/>
    <mergeCell ref="B5:G5"/>
    <mergeCell ref="W5:X5"/>
    <mergeCell ref="A8:B11"/>
    <mergeCell ref="C8:C11"/>
    <mergeCell ref="A7:G7"/>
    <mergeCell ref="U10:V10"/>
    <mergeCell ref="E8:E11"/>
    <mergeCell ref="F8:F11"/>
    <mergeCell ref="H8:H11"/>
    <mergeCell ref="Q10:R10"/>
    <mergeCell ref="I10:J10"/>
    <mergeCell ref="A31:A33"/>
    <mergeCell ref="B31:B33"/>
    <mergeCell ref="A38:W38"/>
    <mergeCell ref="I8:J9"/>
    <mergeCell ref="K10:L10"/>
    <mergeCell ref="M10:N10"/>
    <mergeCell ref="O10:P10"/>
    <mergeCell ref="A17:A30"/>
    <mergeCell ref="B17:B18"/>
    <mergeCell ref="B20:B23"/>
    <mergeCell ref="B24:B25"/>
    <mergeCell ref="B26:B27"/>
    <mergeCell ref="B28:B29"/>
    <mergeCell ref="A12:A13"/>
    <mergeCell ref="S10:T10"/>
    <mergeCell ref="W8:X9"/>
    <mergeCell ref="AA4:BG4"/>
    <mergeCell ref="AQ8:AZ8"/>
    <mergeCell ref="AQ10:AR10"/>
    <mergeCell ref="AS10:AT10"/>
    <mergeCell ref="AE8:AP9"/>
    <mergeCell ref="AE10:AF10"/>
    <mergeCell ref="AG10:AH10"/>
    <mergeCell ref="AI10:AJ10"/>
    <mergeCell ref="AK10:AL10"/>
    <mergeCell ref="AM10:AN10"/>
    <mergeCell ref="AO10:AP10"/>
    <mergeCell ref="BA10:BG10"/>
    <mergeCell ref="A6:BG6"/>
    <mergeCell ref="AC8:AD9"/>
    <mergeCell ref="AC10:AD10"/>
    <mergeCell ref="G8:G11"/>
    <mergeCell ref="AA5:BG5"/>
    <mergeCell ref="AZ15:AZ16"/>
    <mergeCell ref="BG15:BG16"/>
    <mergeCell ref="AA8:AB9"/>
    <mergeCell ref="BA8:BG8"/>
    <mergeCell ref="AQ9:AZ9"/>
    <mergeCell ref="BA9:BG9"/>
    <mergeCell ref="AA10:AA11"/>
    <mergeCell ref="AB10:AB11"/>
    <mergeCell ref="Z10:Z11"/>
    <mergeCell ref="AU10:AV10"/>
    <mergeCell ref="AQ7:BG7"/>
    <mergeCell ref="A15:A16"/>
    <mergeCell ref="B15:B16"/>
    <mergeCell ref="W10:W11"/>
    <mergeCell ref="X10:X11"/>
    <mergeCell ref="Y8:Z9"/>
    <mergeCell ref="D8:D11"/>
    <mergeCell ref="K8:V9"/>
    <mergeCell ref="Y10:Y11"/>
  </mergeCells>
  <phoneticPr fontId="14" type="noConversion"/>
  <dataValidations count="31">
    <dataValidation allowBlank="1" showInputMessage="1" showErrorMessage="1" prompt="Solo aplica para gastos de funcionamiento." sqref="A8:B11" xr:uid="{0ED72919-1193-405C-A6DD-08FE2C133663}"/>
    <dataValidation allowBlank="1" showInputMessage="1" showErrorMessage="1" prompt="Relacione los giros realizados  en el  mismo periodo del año anterior, relacionados con el rubro y el componente. valores en pesos." sqref="X10:X11 Z10:Z11 AT11 AV11" xr:uid="{AA151650-90A7-4666-8F13-EBB00E3B61AC}"/>
    <dataValidation allowBlank="1" showInputMessage="1" showErrorMessage="1" prompt="Escribir el otro sector que no se encuentra en la lista desplegable" sqref="B3:V3" xr:uid="{D4D8718C-D2D3-426F-A936-7218E8B04030}"/>
    <dataValidation allowBlank="1" showInputMessage="1" showErrorMessage="1" prompt="Relacione los giros realizados  en el  periodo de reporte para el rubro y el componente. Valores en pesos._x000a_" sqref="BB11" xr:uid="{D67DAC9B-1A16-49A0-A257-028A718EDDFB}"/>
    <dataValidation allowBlank="1" showInputMessage="1" showErrorMessage="1" prompt="Relacione los giros realizados  en el  periodo de reporte para el rubro y el componente. Valores en pesos." sqref="AR11" xr:uid="{48868810-49AA-4299-8886-D9CB6B7DE3AD}"/>
    <dataValidation allowBlank="1" showInputMessage="1" showErrorMessage="1" prompt="Relacione el dato de consumo asociado al rubro, componente y unidad de medida en el periodo de reporte._x000a_" sqref="AQ11 BA11" xr:uid="{3CE42010-5B88-4166-B889-E306D058F22F}"/>
    <dataValidation allowBlank="1" showInputMessage="1" showErrorMessage="1" prompt="Relacione los giros realizados  en el  mismo periodo del año anterior, relacionados con el rubro y el componente. Valores en pesos." sqref="AB10:AB11" xr:uid="{82C33F4C-CF4B-4625-AA3E-52EF97E589AB}"/>
    <dataValidation allowBlank="1" showInputMessage="1" showErrorMessage="1" prompt="Relacione el dato de consumo asociado al rubro, componente y unidad de medida reportado en el  mismo periodo del año anterior_x000a_" sqref="W10:W11 AA10:AA11 Y10:Y11 AS11 AU11" xr:uid="{4C01F494-DA4A-4F7E-BC59-19B14B0DFF83}"/>
    <dataValidation allowBlank="1" showInputMessage="1" showErrorMessage="1" prompt="Si en la celda &quot;E&quot;, selecionó SI, defina una meta en porcentaje para mantener o reducir el gasto en la vigencia. (En unidad de medida)" sqref="G8:H11 I8 K8 V11 L11 S10:S11 O10:O11 N11 Q10:Q11 M10:M11 P11 J11 I10:I11 R11 U10:U11 K10:K11 T11 AC8 AD11 AC10:AC11 AE8 AP11 AF11 AM10:AM11 AI10:AI11 AH11 AK10:AK11 AG10:AG11 AJ11 AL11 AO10:AO11 AE10:AE11 AN11" xr:uid="{51D0EB72-3226-4C9B-9213-51895FBEB083}"/>
    <dataValidation allowBlank="1" showInputMessage="1" showErrorMessage="1" prompt="Si en la celda &quot;E&quot;, selecionó SI, defina una meta en porcentaje para mantener o reducir el gasto en la vigencia. (En giros presupuestales)" sqref="F8:F11" xr:uid="{C42DC8DC-1258-44D7-86FE-1CDA40BE8733}"/>
    <dataValidation allowBlank="1" showInputMessage="1" showErrorMessage="1" prompt="Si el rubro y componente se espera mantener o reducir en la vigencia (se selcciona como gasto elegible), seleccione SI, en caso contrario seleccione NO. _x000a__x000a_Si selecciona NO, se debe diligencuir las columnas H en adelante" sqref="E8:E11" xr:uid="{2323D43D-B18B-48E3-B5EA-5466D6CE3CD9}"/>
    <dataValidation allowBlank="1" showInputMessage="1" showErrorMessage="1" prompt="Defina la referencia que se usará  para medir el rubro o componente. Ejem. Metro cúbico, personas, horas, entre otros." sqref="D8:D11" xr:uid="{984778CC-F67C-4CBE-A7A1-E07903EB2337}"/>
    <dataValidation type="list" allowBlank="1" showInputMessage="1" showErrorMessage="1" sqref="AP2" xr:uid="{6A4011E3-1EF9-4C9D-B691-5B591C6B134D}">
      <formula1>INDIRECT(D2)</formula1>
    </dataValidation>
    <dataValidation type="list" allowBlank="1" showInputMessage="1" showErrorMessage="1" sqref="AO2" xr:uid="{C8A02216-F141-4840-AD66-1EC832463FE8}">
      <formula1>INDIRECT(D2)</formula1>
    </dataValidation>
    <dataValidation type="list" allowBlank="1" showInputMessage="1" showErrorMessage="1" sqref="AN2" xr:uid="{0FEEBFB1-2D6B-4BF7-9327-7199AE5B823E}">
      <formula1>INDIRECT(D2)</formula1>
    </dataValidation>
    <dataValidation type="list" allowBlank="1" showInputMessage="1" showErrorMessage="1" sqref="AM2" xr:uid="{92EF26E8-FAB6-4789-BD4A-A9C3443DF94D}">
      <formula1>INDIRECT(D2)</formula1>
    </dataValidation>
    <dataValidation type="list" allowBlank="1" showInputMessage="1" showErrorMessage="1" sqref="AL2" xr:uid="{244B2BA4-4946-41DE-AF50-0C1AA5A410C5}">
      <formula1>INDIRECT(D2)</formula1>
    </dataValidation>
    <dataValidation type="list" allowBlank="1" showInputMessage="1" showErrorMessage="1" sqref="AK2" xr:uid="{E18BCB66-D192-4E91-A025-55B6CB7FCD40}">
      <formula1>INDIRECT(D2)</formula1>
    </dataValidation>
    <dataValidation type="list" allowBlank="1" showInputMessage="1" showErrorMessage="1" sqref="AJ2" xr:uid="{7CC9053F-6E8D-4220-A418-92161708695C}">
      <formula1>INDIRECT(D2)</formula1>
    </dataValidation>
    <dataValidation type="list" allowBlank="1" showInputMessage="1" showErrorMessage="1" sqref="AI2" xr:uid="{FCD86EFB-5C73-4E0F-A2BC-58287C44A186}">
      <formula1>INDIRECT(D2)</formula1>
    </dataValidation>
    <dataValidation type="list" allowBlank="1" showInputMessage="1" showErrorMessage="1" sqref="AH2" xr:uid="{EDFFF5F0-4EE8-48E5-9446-CE66A463894A}">
      <formula1>INDIRECT(D2)</formula1>
    </dataValidation>
    <dataValidation type="list" allowBlank="1" showInputMessage="1" showErrorMessage="1" sqref="AG2" xr:uid="{00C851A2-AF20-4F93-AEE2-693C24A72BC3}">
      <formula1>INDIRECT(D2)</formula1>
    </dataValidation>
    <dataValidation type="list" allowBlank="1" showInputMessage="1" showErrorMessage="1" sqref="AF2" xr:uid="{3E0AEA6A-67C2-4722-98B6-3F1C55474548}">
      <formula1>INDIRECT(D2)</formula1>
    </dataValidation>
    <dataValidation type="list" allowBlank="1" showInputMessage="1" showErrorMessage="1" sqref="AE2" xr:uid="{77E63F3B-7DE7-4C93-847A-268DD98A7659}">
      <formula1>INDIRECT(D2)</formula1>
    </dataValidation>
    <dataValidation type="list" allowBlank="1" showInputMessage="1" showErrorMessage="1" sqref="AA2:AC2" xr:uid="{5F310A3A-C78E-4A0B-9012-51508EE0738A}">
      <formula1>INDIRECT(B2)</formula1>
    </dataValidation>
    <dataValidation type="list" allowBlank="1" showInputMessage="1" showErrorMessage="1" sqref="AD2" xr:uid="{448DA5A9-FE0E-4EBB-8734-A2AF1A1BCCA6}">
      <formula1>INDIRECT(D2)</formula1>
    </dataValidation>
    <dataValidation type="list" allowBlank="1" showInputMessage="1" showErrorMessage="1" sqref="AQ2:AS2" xr:uid="{003D4BA6-1955-4D84-B30A-0925AD808EED}">
      <formula1>INDIRECT(D2)</formula1>
    </dataValidation>
    <dataValidation allowBlank="1" showInputMessage="1" showErrorMessage="1" prompt="Escribir la otra entidad que no se encuentra en la lista desplegable" sqref="AA3:BG3" xr:uid="{445BA2EB-952F-4CB7-A879-B8A43D0D68D6}"/>
    <dataValidation type="list" allowBlank="1" showInputMessage="1" showErrorMessage="1" sqref="AW2:BG2" xr:uid="{02E58B93-9CE0-499B-B25A-EE0C64BD7E28}">
      <formula1>INDIRECT(G2)</formula1>
    </dataValidation>
    <dataValidation type="list" allowBlank="1" showInputMessage="1" showErrorMessage="1" sqref="AT2:AU2" xr:uid="{E465F337-85D9-4E90-9F54-76A273F9D78A}">
      <formula1>INDIRECT(F2)</formula1>
    </dataValidation>
    <dataValidation type="list" allowBlank="1" showInputMessage="1" showErrorMessage="1" sqref="AV2" xr:uid="{BF5AB6F9-009E-4B5B-88D8-C4941D33DE89}">
      <formula1>INDIRECT(G2)</formula1>
    </dataValidation>
  </dataValidations>
  <pageMargins left="0.7" right="0.7" top="0.75" bottom="0.75" header="0.3" footer="0.3"/>
  <pageSetup orientation="portrait" horizontalDpi="300" verticalDpi="300"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E183F295-DAA0-4460-8328-64F06E8CD693}">
          <x14:formula1>
            <xm:f>datos!$F$27:$F$28</xm:f>
          </x14:formula1>
          <xm:sqref>E12:E34</xm:sqref>
        </x14:dataValidation>
        <x14:dataValidation type="list" showInputMessage="1" showErrorMessage="1" xr:uid="{49039A51-02AD-4440-9902-31E3D695ABB6}">
          <x14:formula1>
            <xm:f>datos!$D$2:$T$2</xm:f>
          </x14:formula1>
          <xm:sqref>B2:V2</xm:sqref>
        </x14:dataValidation>
        <x14:dataValidation type="list" allowBlank="1" showInputMessage="1" showErrorMessage="1" xr:uid="{73A21FDE-EF61-496B-A420-3850699527E5}">
          <x14:formula1>
            <xm:f>datos!$E$18:$E$20</xm:f>
          </x14:formula1>
          <xm:sqref>AA5</xm:sqref>
        </x14:dataValidation>
        <x14:dataValidation type="list" allowBlank="1" showInputMessage="1" showErrorMessage="1" xr:uid="{91AF4603-64DB-43D1-9666-55919F342E96}">
          <x14:formula1>
            <xm:f>datos!$D$27:$D$31</xm:f>
          </x14:formula1>
          <xm:sqref>B4</xm:sqref>
        </x14:dataValidation>
        <x14:dataValidation type="list" allowBlank="1" showInputMessage="1" showErrorMessage="1" xr:uid="{12FDFF99-8D08-4F96-A396-56C7E8667023}">
          <x14:formula1>
            <xm:f>datos!$E$27:$E$29</xm:f>
          </x14:formula1>
          <xm:sqref>AA4</xm:sqref>
        </x14:dataValidation>
        <x14:dataValidation type="list" allowBlank="1" showInputMessage="1" showErrorMessage="1" xr:uid="{7EAC251B-7E06-46B4-8430-A1E9D062F3E7}">
          <x14:formula1>
            <xm:f>datos!$E$12:$E$13</xm:f>
          </x14:formula1>
          <xm:sqref>B5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datos</vt:lpstr>
      <vt:lpstr>formato captura</vt:lpstr>
      <vt:lpstr>Base captura</vt:lpstr>
    </vt:vector>
  </TitlesOfParts>
  <Manager/>
  <Company>HP Inc.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Patricia Casas Betancourt</dc:creator>
  <cp:keywords/>
  <dc:description/>
  <cp:lastModifiedBy>SONIA ALFONSO</cp:lastModifiedBy>
  <cp:revision/>
  <dcterms:created xsi:type="dcterms:W3CDTF">2021-10-14T18:59:05Z</dcterms:created>
  <dcterms:modified xsi:type="dcterms:W3CDTF">2023-01-24T03:32:45Z</dcterms:modified>
  <cp:category/>
  <cp:contentStatus/>
</cp:coreProperties>
</file>