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7755"/>
  </bookViews>
  <sheets>
    <sheet name="1. Riesgos" sheetId="19" r:id="rId1"/>
    <sheet name="2. Controles" sheetId="16" r:id="rId2"/>
    <sheet name="Prob" sheetId="11" r:id="rId3"/>
    <sheet name="Imp" sheetId="12" r:id="rId4"/>
    <sheet name="Matriz" sheetId="15" state="hidden" r:id="rId5"/>
    <sheet name="Tabla 13" sheetId="20" state="hidden" r:id="rId6"/>
    <sheet name="Tabla 3" sheetId="8" state="hidden" r:id="rId7"/>
    <sheet name="Tabla 6" sheetId="13" state="hidden" r:id="rId8"/>
    <sheet name="Tabla 7" sheetId="14" state="hidden" r:id="rId9"/>
    <sheet name="Tabla 10" sheetId="17" state="hidden" r:id="rId10"/>
    <sheet name="Tabla 11" sheetId="18" state="hidden" r:id="rId11"/>
    <sheet name="Matriz P-I" sheetId="21" state="hidden" r:id="rId12"/>
    <sheet name="Listas" sheetId="22" state="hidden" r:id="rId13"/>
  </sheets>
  <externalReferences>
    <externalReference r:id="rId14"/>
  </externalReferences>
  <definedNames>
    <definedName name="_xlnm._FilterDatabase" localSheetId="0" hidden="1">'1. Riesgos'!$A$10:$AR$41</definedName>
  </definedNames>
  <calcPr calcId="145621"/>
</workbook>
</file>

<file path=xl/calcChain.xml><?xml version="1.0" encoding="utf-8"?>
<calcChain xmlns="http://schemas.openxmlformats.org/spreadsheetml/2006/main">
  <c r="J19" i="19" l="1"/>
  <c r="L19" i="19"/>
  <c r="M19" i="19" s="1"/>
  <c r="L20" i="19"/>
  <c r="L18" i="19"/>
  <c r="L17" i="19"/>
  <c r="L12" i="19"/>
  <c r="AF18" i="19"/>
  <c r="K19" i="19"/>
  <c r="AH19" i="19" s="1"/>
  <c r="AF19" i="19" l="1"/>
  <c r="AI19" i="19"/>
  <c r="AJ19" i="19" s="1"/>
  <c r="B11" i="19" l="1"/>
  <c r="B39" i="19" l="1"/>
  <c r="J39" i="19"/>
  <c r="K39" i="19"/>
  <c r="AH39" i="19" s="1"/>
  <c r="AH40" i="19" s="1"/>
  <c r="L39" i="19"/>
  <c r="M39" i="19" s="1"/>
  <c r="AI39" i="19" l="1"/>
  <c r="AF39" i="19"/>
  <c r="AJ39" i="19" l="1"/>
  <c r="AI40" i="19"/>
  <c r="B24" i="19" l="1"/>
  <c r="B15" i="19"/>
  <c r="B30" i="19" l="1"/>
  <c r="B29" i="19"/>
  <c r="B31" i="19"/>
  <c r="J31" i="19"/>
  <c r="K31" i="19"/>
  <c r="AH31" i="19" s="1"/>
  <c r="L31" i="19"/>
  <c r="M31" i="19" s="1"/>
  <c r="AF31" i="19" s="1"/>
  <c r="AH32" i="19" l="1"/>
  <c r="AI31" i="19"/>
  <c r="AI32" i="19" s="1"/>
  <c r="AJ31" i="19" l="1"/>
  <c r="L15" i="19" l="1"/>
  <c r="M15" i="19" s="1"/>
  <c r="K15" i="19"/>
  <c r="J15" i="19"/>
  <c r="AF15" i="19" l="1"/>
  <c r="AD10" i="16" l="1"/>
  <c r="AD11" i="16"/>
  <c r="AD12" i="16"/>
  <c r="AD13" i="16"/>
  <c r="AD14" i="16"/>
  <c r="AD15" i="16"/>
  <c r="AD16" i="16"/>
  <c r="AD17" i="16"/>
  <c r="AD18" i="16"/>
  <c r="AD19" i="16"/>
  <c r="AD20" i="16"/>
  <c r="AD21" i="16"/>
  <c r="AD22" i="16"/>
  <c r="AD23" i="16"/>
  <c r="AD24" i="16"/>
  <c r="AD25" i="16"/>
  <c r="AD26" i="16"/>
  <c r="AD27" i="16"/>
  <c r="AD28" i="16"/>
  <c r="AD29" i="16"/>
  <c r="AD30" i="16"/>
  <c r="AD9" i="16"/>
  <c r="AA10" i="16"/>
  <c r="AA11" i="16"/>
  <c r="AA12" i="16"/>
  <c r="AA13" i="16"/>
  <c r="AA14" i="16"/>
  <c r="AA15" i="16"/>
  <c r="AA16" i="16"/>
  <c r="AA17" i="16"/>
  <c r="AA18" i="16"/>
  <c r="AA19" i="16"/>
  <c r="AA20" i="16"/>
  <c r="AA21" i="16"/>
  <c r="AA22" i="16"/>
  <c r="AA23" i="16"/>
  <c r="AA24" i="16"/>
  <c r="AA25" i="16"/>
  <c r="AA26" i="16"/>
  <c r="AA27" i="16"/>
  <c r="AA28" i="16"/>
  <c r="AA29" i="16"/>
  <c r="AA30" i="16"/>
  <c r="AA9" i="16"/>
  <c r="X10" i="16"/>
  <c r="X11" i="16"/>
  <c r="X12" i="16"/>
  <c r="X13" i="16"/>
  <c r="X14" i="16"/>
  <c r="X15" i="16"/>
  <c r="X16" i="16"/>
  <c r="X17" i="16"/>
  <c r="X18" i="16"/>
  <c r="X19" i="16"/>
  <c r="X20" i="16"/>
  <c r="X21" i="16"/>
  <c r="X22" i="16"/>
  <c r="X23" i="16"/>
  <c r="X24" i="16"/>
  <c r="X25" i="16"/>
  <c r="X26" i="16"/>
  <c r="X27" i="16"/>
  <c r="X28" i="16"/>
  <c r="X29" i="16"/>
  <c r="X30" i="16"/>
  <c r="X9" i="16"/>
  <c r="U10" i="16"/>
  <c r="U11" i="16"/>
  <c r="U12" i="16"/>
  <c r="U13" i="16"/>
  <c r="U14" i="16"/>
  <c r="U15" i="16"/>
  <c r="U16" i="16"/>
  <c r="U17" i="16"/>
  <c r="U18" i="16"/>
  <c r="U19" i="16"/>
  <c r="U20" i="16"/>
  <c r="U21" i="16"/>
  <c r="U22" i="16"/>
  <c r="U23" i="16"/>
  <c r="U24" i="16"/>
  <c r="U25" i="16"/>
  <c r="U26" i="16"/>
  <c r="U27" i="16"/>
  <c r="U28" i="16"/>
  <c r="U29" i="16"/>
  <c r="U30" i="16"/>
  <c r="U9" i="16"/>
  <c r="S10" i="16"/>
  <c r="S11" i="16"/>
  <c r="S12" i="16"/>
  <c r="S13" i="16"/>
  <c r="S14" i="16"/>
  <c r="S15" i="16"/>
  <c r="S16" i="16"/>
  <c r="S17" i="16"/>
  <c r="S18" i="16"/>
  <c r="S19" i="16"/>
  <c r="S20" i="16"/>
  <c r="S21" i="16"/>
  <c r="S22" i="16"/>
  <c r="S23" i="16"/>
  <c r="S24" i="16"/>
  <c r="S25" i="16"/>
  <c r="S26" i="16"/>
  <c r="S27" i="16"/>
  <c r="S28" i="16"/>
  <c r="S29" i="16"/>
  <c r="S30" i="16"/>
  <c r="S9" i="16"/>
  <c r="P10" i="16"/>
  <c r="P11" i="16"/>
  <c r="P12" i="16"/>
  <c r="P13" i="16"/>
  <c r="P14" i="16"/>
  <c r="P15" i="16"/>
  <c r="P16" i="16"/>
  <c r="P17" i="16"/>
  <c r="P18" i="16"/>
  <c r="P19" i="16"/>
  <c r="J19" i="16" s="1"/>
  <c r="G19" i="16" s="1"/>
  <c r="AH15" i="19" s="1"/>
  <c r="P20" i="16"/>
  <c r="P21" i="16"/>
  <c r="P22" i="16"/>
  <c r="P23" i="16"/>
  <c r="P24" i="16"/>
  <c r="P25" i="16"/>
  <c r="P26" i="16"/>
  <c r="P27" i="16"/>
  <c r="P28" i="16"/>
  <c r="P29" i="16"/>
  <c r="P30" i="16"/>
  <c r="P9" i="16"/>
  <c r="M10" i="16"/>
  <c r="M11" i="16"/>
  <c r="M12" i="16"/>
  <c r="M13" i="16"/>
  <c r="M14" i="16"/>
  <c r="M15" i="16"/>
  <c r="M16" i="16"/>
  <c r="M17" i="16"/>
  <c r="M18" i="16"/>
  <c r="M19" i="16"/>
  <c r="M20" i="16"/>
  <c r="M21" i="16"/>
  <c r="J21" i="16" s="1"/>
  <c r="I21" i="16" s="1"/>
  <c r="M22" i="16"/>
  <c r="M23" i="16"/>
  <c r="M24" i="16"/>
  <c r="M25" i="16"/>
  <c r="J25" i="16" s="1"/>
  <c r="G25" i="16" s="1"/>
  <c r="M26" i="16"/>
  <c r="M27" i="16"/>
  <c r="M28" i="16"/>
  <c r="M29" i="16"/>
  <c r="J29" i="16" s="1"/>
  <c r="M30" i="16"/>
  <c r="M9" i="16"/>
  <c r="I10" i="16"/>
  <c r="I13" i="16"/>
  <c r="I14" i="16"/>
  <c r="I15" i="16"/>
  <c r="I16" i="16"/>
  <c r="I18" i="16"/>
  <c r="I19" i="16"/>
  <c r="AI15" i="19" s="1"/>
  <c r="I20" i="16"/>
  <c r="I22" i="16"/>
  <c r="I24" i="16"/>
  <c r="I25" i="16"/>
  <c r="I26" i="16"/>
  <c r="I27" i="16"/>
  <c r="I28" i="16"/>
  <c r="I29" i="16"/>
  <c r="I30" i="16"/>
  <c r="G11" i="16"/>
  <c r="G12" i="16"/>
  <c r="G21" i="16"/>
  <c r="G29" i="16"/>
  <c r="G30" i="16"/>
  <c r="I9" i="16"/>
  <c r="L41" i="19"/>
  <c r="M41" i="19" s="1"/>
  <c r="B35" i="19"/>
  <c r="L23" i="19"/>
  <c r="M23" i="19" s="1"/>
  <c r="K23" i="19"/>
  <c r="J23" i="19"/>
  <c r="B23" i="19"/>
  <c r="J24" i="19"/>
  <c r="L21" i="19"/>
  <c r="M21" i="19" s="1"/>
  <c r="K21" i="19"/>
  <c r="L24" i="19"/>
  <c r="M24" i="19" s="1"/>
  <c r="K24" i="19"/>
  <c r="L35" i="19"/>
  <c r="M35" i="19" s="1"/>
  <c r="K35" i="19"/>
  <c r="J35" i="19"/>
  <c r="K11" i="19"/>
  <c r="K12" i="19"/>
  <c r="AH12" i="19" s="1"/>
  <c r="K13" i="19"/>
  <c r="K14" i="19"/>
  <c r="AH14" i="19" s="1"/>
  <c r="K16" i="19"/>
  <c r="K17" i="19"/>
  <c r="AH17" i="19" s="1"/>
  <c r="K22" i="19"/>
  <c r="AH22" i="19" s="1"/>
  <c r="AH23" i="19" s="1"/>
  <c r="K25" i="19"/>
  <c r="AH25" i="19" s="1"/>
  <c r="K26" i="19"/>
  <c r="K27" i="19"/>
  <c r="AH27" i="19" s="1"/>
  <c r="K28" i="19"/>
  <c r="K32" i="19"/>
  <c r="K33" i="19"/>
  <c r="K34" i="19"/>
  <c r="K36" i="19"/>
  <c r="AH36" i="19" s="1"/>
  <c r="K37" i="19"/>
  <c r="AH37" i="19" s="1"/>
  <c r="K38" i="19"/>
  <c r="AH38" i="19" s="1"/>
  <c r="K40" i="19"/>
  <c r="K41" i="19"/>
  <c r="L11" i="19"/>
  <c r="M11" i="19" s="1"/>
  <c r="M12" i="19"/>
  <c r="L13" i="19"/>
  <c r="M13" i="19" s="1"/>
  <c r="L14" i="19"/>
  <c r="M14" i="19" s="1"/>
  <c r="AI14" i="19" s="1"/>
  <c r="L16" i="19"/>
  <c r="M16" i="19" s="1"/>
  <c r="M17" i="19"/>
  <c r="L22" i="19"/>
  <c r="M22" i="19" s="1"/>
  <c r="AI22" i="19" s="1"/>
  <c r="L25" i="19"/>
  <c r="M25" i="19" s="1"/>
  <c r="L26" i="19"/>
  <c r="M26" i="19" s="1"/>
  <c r="L27" i="19"/>
  <c r="M27" i="19" s="1"/>
  <c r="L28" i="19"/>
  <c r="M28" i="19" s="1"/>
  <c r="L32" i="19"/>
  <c r="M32" i="19" s="1"/>
  <c r="L33" i="19"/>
  <c r="M33" i="19" s="1"/>
  <c r="L34" i="19"/>
  <c r="M34" i="19" s="1"/>
  <c r="L36" i="19"/>
  <c r="M36" i="19" s="1"/>
  <c r="L37" i="19"/>
  <c r="M37" i="19" s="1"/>
  <c r="L38" i="19"/>
  <c r="M38" i="19" s="1"/>
  <c r="L40" i="19"/>
  <c r="M40" i="19" s="1"/>
  <c r="J11" i="19"/>
  <c r="J12" i="19"/>
  <c r="J13" i="19"/>
  <c r="J14" i="19"/>
  <c r="J16" i="19"/>
  <c r="J17" i="19"/>
  <c r="J21" i="19"/>
  <c r="J22" i="19"/>
  <c r="J25" i="19"/>
  <c r="J26" i="19"/>
  <c r="J27" i="19"/>
  <c r="J28" i="19"/>
  <c r="J32" i="19"/>
  <c r="J33" i="19"/>
  <c r="J34" i="19"/>
  <c r="J36" i="19"/>
  <c r="J37" i="19"/>
  <c r="J38" i="19"/>
  <c r="J40" i="19"/>
  <c r="J41" i="19"/>
  <c r="B26" i="19"/>
  <c r="B25" i="19"/>
  <c r="B41" i="19"/>
  <c r="B40" i="19"/>
  <c r="B38" i="19"/>
  <c r="B37" i="19"/>
  <c r="B36" i="19"/>
  <c r="B34" i="19"/>
  <c r="B33" i="19"/>
  <c r="B32" i="19"/>
  <c r="B28" i="19"/>
  <c r="B27" i="19"/>
  <c r="B22" i="19"/>
  <c r="B21" i="19"/>
  <c r="B12" i="19"/>
  <c r="B13" i="19"/>
  <c r="B14" i="19"/>
  <c r="B16" i="19"/>
  <c r="B17" i="19"/>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J12" i="16"/>
  <c r="I12" i="16" s="1"/>
  <c r="AI21" i="19"/>
  <c r="J24" i="16"/>
  <c r="G24" i="16" s="1"/>
  <c r="J26" i="16"/>
  <c r="G26" i="16" s="1"/>
  <c r="J27" i="16"/>
  <c r="G27" i="16" s="1"/>
  <c r="J28" i="16"/>
  <c r="G28" i="16" s="1"/>
  <c r="J10" i="16"/>
  <c r="G10" i="16" s="1"/>
  <c r="J14" i="16"/>
  <c r="G14" i="16" s="1"/>
  <c r="J15" i="16"/>
  <c r="G15" i="16" s="1"/>
  <c r="J18" i="16"/>
  <c r="G18" i="16" s="1"/>
  <c r="J20" i="16"/>
  <c r="G20" i="16" s="1"/>
  <c r="J22" i="16"/>
  <c r="G22" i="16" s="1"/>
  <c r="E13" i="15"/>
  <c r="F13" i="15"/>
  <c r="G13" i="15"/>
  <c r="H13" i="15"/>
  <c r="I13" i="15"/>
  <c r="E14" i="15"/>
  <c r="F14" i="15"/>
  <c r="G14" i="15"/>
  <c r="H14" i="15"/>
  <c r="I14" i="15"/>
  <c r="E15" i="15"/>
  <c r="F15" i="15"/>
  <c r="G15" i="15"/>
  <c r="H15" i="15"/>
  <c r="I15" i="15"/>
  <c r="E16" i="15"/>
  <c r="F16" i="15"/>
  <c r="G16" i="15"/>
  <c r="H16" i="15"/>
  <c r="I16" i="15"/>
  <c r="F17" i="15"/>
  <c r="G17" i="15"/>
  <c r="H17" i="15"/>
  <c r="I17" i="15"/>
  <c r="E17" i="15"/>
  <c r="J30" i="16"/>
  <c r="J11" i="16"/>
  <c r="I11" i="16" s="1"/>
  <c r="AH24" i="19" l="1"/>
  <c r="AI25" i="19"/>
  <c r="AF25" i="19"/>
  <c r="AF24" i="19"/>
  <c r="AI24" i="19"/>
  <c r="AH13" i="19"/>
  <c r="J13" i="16"/>
  <c r="G13" i="16" s="1"/>
  <c r="AH11" i="19" s="1"/>
  <c r="AF21" i="19"/>
  <c r="J23" i="16"/>
  <c r="I23" i="16" s="1"/>
  <c r="AH16" i="19"/>
  <c r="AF27" i="19"/>
  <c r="AI33" i="19"/>
  <c r="AJ15" i="19"/>
  <c r="AF13" i="19"/>
  <c r="AI27" i="19"/>
  <c r="AJ27" i="19" s="1"/>
  <c r="AF40" i="19"/>
  <c r="AF36" i="19"/>
  <c r="AJ14" i="19"/>
  <c r="AF33" i="19"/>
  <c r="J16" i="16"/>
  <c r="G16" i="16" s="1"/>
  <c r="J9" i="16"/>
  <c r="G9" i="16" s="1"/>
  <c r="AH33" i="19"/>
  <c r="AH21" i="19"/>
  <c r="AJ21" i="19" s="1"/>
  <c r="AH34" i="19"/>
  <c r="AH26" i="19"/>
  <c r="AH41" i="19"/>
  <c r="AI41" i="19"/>
  <c r="J17" i="16"/>
  <c r="AJ40" i="19"/>
  <c r="AF35" i="19"/>
  <c r="AI36" i="19"/>
  <c r="AJ36" i="19" s="1"/>
  <c r="AF41" i="19"/>
  <c r="AF23" i="19"/>
  <c r="AF14" i="19"/>
  <c r="AI34" i="19"/>
  <c r="AF34" i="19"/>
  <c r="AI38" i="19"/>
  <c r="AJ38" i="19" s="1"/>
  <c r="AF38" i="19"/>
  <c r="AI23" i="19"/>
  <c r="AJ23" i="19" s="1"/>
  <c r="AF22" i="19"/>
  <c r="AI26" i="19"/>
  <c r="AF26" i="19"/>
  <c r="AJ32" i="19"/>
  <c r="AF32" i="19"/>
  <c r="AF12" i="19"/>
  <c r="AI12" i="19"/>
  <c r="AJ12" i="19" s="1"/>
  <c r="AF17" i="19"/>
  <c r="AI17" i="19"/>
  <c r="AJ17" i="19" s="1"/>
  <c r="AI11" i="19"/>
  <c r="AF11" i="19"/>
  <c r="AF16" i="19"/>
  <c r="AI16" i="19"/>
  <c r="AI28" i="19"/>
  <c r="AI29" i="19" s="1"/>
  <c r="AI30" i="19" s="1"/>
  <c r="AF28" i="19"/>
  <c r="AI37" i="19"/>
  <c r="AJ37" i="19" s="1"/>
  <c r="AF37" i="19"/>
  <c r="AI13" i="19"/>
  <c r="AJ13" i="19" s="1"/>
  <c r="AJ25" i="19" l="1"/>
  <c r="AJ24" i="19"/>
  <c r="AJ11" i="19"/>
  <c r="G23" i="16"/>
  <c r="AH28" i="19" s="1"/>
  <c r="AH29" i="19" s="1"/>
  <c r="AH30" i="19" s="1"/>
  <c r="AJ34" i="19"/>
  <c r="AJ16" i="19"/>
  <c r="AJ33" i="19"/>
  <c r="AJ26" i="19"/>
  <c r="AJ22" i="19"/>
  <c r="I17" i="16"/>
  <c r="AI35" i="19" s="1"/>
  <c r="G17" i="16"/>
  <c r="AH35" i="19" s="1"/>
  <c r="AJ41" i="19"/>
  <c r="AJ28" i="19" l="1"/>
  <c r="AJ35" i="19"/>
  <c r="AJ29" i="19" l="1"/>
  <c r="AJ30" i="19"/>
</calcChain>
</file>

<file path=xl/comments1.xml><?xml version="1.0" encoding="utf-8"?>
<comments xmlns="http://schemas.openxmlformats.org/spreadsheetml/2006/main">
  <authors>
    <author>Diana Lorena Rodriguez</author>
  </authors>
  <commentList>
    <comment ref="A7" authorId="0">
      <text>
        <r>
          <rPr>
            <b/>
            <sz val="9"/>
            <color indexed="81"/>
            <rFont val="Tahoma"/>
            <family val="2"/>
          </rPr>
          <t>Escriba el nombre de su proceso</t>
        </r>
      </text>
    </comment>
    <comment ref="C7" authorId="0">
      <text>
        <r>
          <rPr>
            <b/>
            <sz val="9"/>
            <color indexed="81"/>
            <rFont val="Tahoma"/>
            <family val="2"/>
          </rPr>
          <t>Indique: ¿Qué puede provocar que se presente esta amenaza o situación (riesgo)?</t>
        </r>
      </text>
    </comment>
    <comment ref="G7" authorId="0">
      <text>
        <r>
          <rPr>
            <b/>
            <sz val="9"/>
            <color indexed="81"/>
            <rFont val="Tahoma"/>
            <family val="2"/>
          </rPr>
          <t>Liste las situaciones o eventos que pueden amenazar el cumplimiento del objetivo del proceso</t>
        </r>
      </text>
    </comment>
    <comment ref="H7" authorId="0">
      <text>
        <r>
          <rPr>
            <b/>
            <sz val="9"/>
            <color indexed="81"/>
            <rFont val="Tahoma"/>
            <family val="2"/>
          </rPr>
          <t>Indique: ¿Qué puede pasar si se presenta esta situación (riesgo)?</t>
        </r>
      </text>
    </comment>
    <comment ref="I10" authorId="0">
      <text>
        <r>
          <rPr>
            <b/>
            <sz val="9"/>
            <color indexed="81"/>
            <rFont val="Tahoma"/>
            <family val="2"/>
          </rPr>
          <t xml:space="preserve">Seleccione: ¿Cuántas veces puede presentarse el riesgo?
</t>
        </r>
        <r>
          <rPr>
            <sz val="9"/>
            <color indexed="81"/>
            <rFont val="Tahoma"/>
            <family val="2"/>
          </rPr>
          <t>Tenga en cuenta la escala en la hoja Prob</t>
        </r>
      </text>
    </comment>
    <comment ref="L10" authorId="0">
      <text>
        <r>
          <rPr>
            <b/>
            <sz val="9"/>
            <color indexed="81"/>
            <rFont val="Tahoma"/>
            <family val="2"/>
          </rPr>
          <t xml:space="preserve">¿Qué impacto tiene la materialización del riesgo? 
</t>
        </r>
        <r>
          <rPr>
            <sz val="9"/>
            <color indexed="81"/>
            <rFont val="Tahoma"/>
            <family val="2"/>
          </rPr>
          <t>Diligenciar las 18 preguntas siguientes -&gt;</t>
        </r>
      </text>
    </comment>
    <comment ref="AF10" authorId="0">
      <text>
        <r>
          <rPr>
            <b/>
            <sz val="9"/>
            <color indexed="81"/>
            <rFont val="Tahoma"/>
            <family val="2"/>
          </rPr>
          <t xml:space="preserve">Esta zona de riesgo determina que tipo de controles se deben asignar al riesgo, </t>
        </r>
        <r>
          <rPr>
            <sz val="9"/>
            <color indexed="81"/>
            <rFont val="Tahoma"/>
            <family val="2"/>
          </rPr>
          <t>de acuerdo con las opciones de manejo de la hoja</t>
        </r>
        <r>
          <rPr>
            <b/>
            <sz val="9"/>
            <color indexed="81"/>
            <rFont val="Tahoma"/>
            <family val="2"/>
          </rPr>
          <t xml:space="preserve"> Matriz P-I</t>
        </r>
      </text>
    </comment>
    <comment ref="AG10" authorId="0">
      <text>
        <r>
          <rPr>
            <b/>
            <sz val="9"/>
            <color indexed="81"/>
            <rFont val="Tahoma"/>
            <family val="2"/>
          </rPr>
          <t xml:space="preserve">Identifique en la lista si hay algún control que pueda asociarse al riesgo identificado. </t>
        </r>
        <r>
          <rPr>
            <sz val="9"/>
            <color indexed="81"/>
            <rFont val="Tahoma"/>
            <family val="2"/>
          </rPr>
          <t>En caso contrario diligenciar la matriz de la hoja</t>
        </r>
        <r>
          <rPr>
            <b/>
            <sz val="9"/>
            <color indexed="81"/>
            <rFont val="Tahoma"/>
            <family val="2"/>
          </rPr>
          <t xml:space="preserve"> 2. Controles</t>
        </r>
      </text>
    </comment>
    <comment ref="AJ10" authorId="0">
      <text>
        <r>
          <rPr>
            <sz val="9"/>
            <color indexed="81"/>
            <rFont val="Tahoma"/>
            <family val="2"/>
          </rPr>
          <t>Para la probabilidad, impacto y zona de riesgo residual, la matriz hace el cálculo automático</t>
        </r>
        <r>
          <rPr>
            <b/>
            <sz val="9"/>
            <color indexed="81"/>
            <rFont val="Tahoma"/>
            <family val="2"/>
          </rPr>
          <t xml:space="preserve">; sin embargo, verifique la evaluación del control </t>
        </r>
        <r>
          <rPr>
            <sz val="9"/>
            <color indexed="81"/>
            <rFont val="Tahoma"/>
            <family val="2"/>
          </rPr>
          <t xml:space="preserve">en la hoja </t>
        </r>
        <r>
          <rPr>
            <b/>
            <sz val="9"/>
            <color indexed="81"/>
            <rFont val="Tahoma"/>
            <family val="2"/>
          </rPr>
          <t>2. Controles</t>
        </r>
      </text>
    </comment>
  </commentList>
</comments>
</file>

<file path=xl/comments2.xml><?xml version="1.0" encoding="utf-8"?>
<comments xmlns="http://schemas.openxmlformats.org/spreadsheetml/2006/main">
  <authors>
    <author>Diana Lorena Rodriguez</author>
  </authors>
  <commentList>
    <comment ref="B6" authorId="0">
      <text>
        <r>
          <rPr>
            <b/>
            <sz val="11"/>
            <color indexed="81"/>
            <rFont val="Tahoma"/>
            <family val="2"/>
          </rPr>
          <t>Describa en que consiste el control</t>
        </r>
      </text>
    </comment>
    <comment ref="K6" authorId="0">
      <text>
        <r>
          <rPr>
            <sz val="10"/>
            <color indexed="81"/>
            <rFont val="Tahoma"/>
            <family val="2"/>
          </rPr>
          <t xml:space="preserve">En la primera columna de cada pregunta seleccione la opción </t>
        </r>
        <r>
          <rPr>
            <b/>
            <sz val="10"/>
            <color indexed="81"/>
            <rFont val="Tahoma"/>
            <family val="2"/>
          </rPr>
          <t xml:space="preserve">SÍ </t>
        </r>
        <r>
          <rPr>
            <sz val="10"/>
            <color indexed="81"/>
            <rFont val="Tahoma"/>
            <family val="2"/>
          </rPr>
          <t xml:space="preserve">o </t>
        </r>
        <r>
          <rPr>
            <b/>
            <sz val="10"/>
            <color indexed="81"/>
            <rFont val="Tahoma"/>
            <family val="2"/>
          </rPr>
          <t xml:space="preserve">NO </t>
        </r>
        <r>
          <rPr>
            <sz val="10"/>
            <color indexed="81"/>
            <rFont val="Tahoma"/>
            <family val="2"/>
          </rPr>
          <t>y diligencie la información de la segunda columna de cada pregunta, si aplica.</t>
        </r>
      </text>
    </comment>
    <comment ref="E7" authorId="0">
      <text>
        <r>
          <rPr>
            <b/>
            <sz val="10"/>
            <color indexed="81"/>
            <rFont val="Tahoma"/>
            <family val="2"/>
          </rPr>
          <t xml:space="preserve">Seleccione si el control es:
Preventivo: </t>
        </r>
        <r>
          <rPr>
            <sz val="10"/>
            <color indexed="81"/>
            <rFont val="Tahoma"/>
            <family val="2"/>
          </rPr>
          <t>se aplica antes de que se pueda presentar el riesgo</t>
        </r>
        <r>
          <rPr>
            <b/>
            <sz val="10"/>
            <color indexed="81"/>
            <rFont val="Tahoma"/>
            <family val="2"/>
          </rPr>
          <t xml:space="preserve">
Detectivo: </t>
        </r>
        <r>
          <rPr>
            <sz val="10"/>
            <color indexed="81"/>
            <rFont val="Tahoma"/>
            <family val="2"/>
          </rPr>
          <t>el control permite identificar cuando y/o dónde se va a presentar el riesgo</t>
        </r>
        <r>
          <rPr>
            <b/>
            <sz val="10"/>
            <color indexed="81"/>
            <rFont val="Tahoma"/>
            <family val="2"/>
          </rPr>
          <t xml:space="preserve">
Correctivo: </t>
        </r>
        <r>
          <rPr>
            <sz val="10"/>
            <color indexed="81"/>
            <rFont val="Tahoma"/>
            <family val="2"/>
          </rPr>
          <t>el control permite corregir una situación, minimizando el impacto o la materialización del riesgo.</t>
        </r>
      </text>
    </comment>
    <comment ref="F7" authorId="0">
      <text>
        <r>
          <rPr>
            <sz val="11"/>
            <color indexed="81"/>
            <rFont val="Tahoma"/>
            <family val="2"/>
          </rPr>
          <t xml:space="preserve">Indique si el control permite disminuir la frecuencia en que se puede presentar el riesgo </t>
        </r>
        <r>
          <rPr>
            <b/>
            <sz val="11"/>
            <color indexed="81"/>
            <rFont val="Tahoma"/>
            <family val="2"/>
          </rPr>
          <t>(probabilidad)</t>
        </r>
        <r>
          <rPr>
            <sz val="11"/>
            <color indexed="81"/>
            <rFont val="Tahoma"/>
            <family val="2"/>
          </rPr>
          <t xml:space="preserve"> o si minimiza el daño o la pérdida si se materializa el riesgo</t>
        </r>
        <r>
          <rPr>
            <b/>
            <sz val="11"/>
            <color indexed="81"/>
            <rFont val="Tahoma"/>
            <family val="2"/>
          </rPr>
          <t xml:space="preserve"> (impacto)</t>
        </r>
      </text>
    </comment>
    <comment ref="J7" authorId="0">
      <text>
        <r>
          <rPr>
            <sz val="9"/>
            <color indexed="81"/>
            <rFont val="Tahoma"/>
            <family val="2"/>
          </rPr>
          <t xml:space="preserve">Determina los niveles en que debe disminuir la valoración del riesgo, para determinar la probabilidad e impacto del riesgo residual. Se realiza de forma automática al </t>
        </r>
        <r>
          <rPr>
            <b/>
            <sz val="9"/>
            <color indexed="81"/>
            <rFont val="Tahoma"/>
            <family val="2"/>
          </rPr>
          <t>Diligenciar las 7 preguntas siguientes -&gt;</t>
        </r>
      </text>
    </comment>
  </commentList>
</comments>
</file>

<file path=xl/comments3.xml><?xml version="1.0" encoding="utf-8"?>
<comments xmlns="http://schemas.openxmlformats.org/spreadsheetml/2006/main">
  <authors>
    <author>Diana Lorena Rodriguez</author>
  </authors>
  <commentList>
    <comment ref="B6" authorId="0">
      <text>
        <r>
          <rPr>
            <b/>
            <sz val="9"/>
            <color indexed="81"/>
            <rFont val="Tahoma"/>
            <family val="2"/>
          </rPr>
          <t xml:space="preserve">Escala cualitativa: </t>
        </r>
        <r>
          <rPr>
            <sz val="9"/>
            <color indexed="81"/>
            <rFont val="Tahoma"/>
            <family val="2"/>
          </rPr>
          <t>Asigne el nivel de acuerdo a sus conocimientos del proceso.</t>
        </r>
      </text>
    </comment>
    <comment ref="C6" authorId="0">
      <text>
        <r>
          <rPr>
            <b/>
            <sz val="9"/>
            <color indexed="81"/>
            <rFont val="Tahoma"/>
            <family val="2"/>
          </rPr>
          <t xml:space="preserve">Escala cuantitativa: </t>
        </r>
        <r>
          <rPr>
            <sz val="9"/>
            <color indexed="81"/>
            <rFont val="Tahoma"/>
            <family val="2"/>
          </rPr>
          <t>En caso de tener datos o conocer situaciones que se hayan presentado en un periodo mayor a un año.</t>
        </r>
      </text>
    </comment>
  </commentList>
</comments>
</file>

<file path=xl/comments4.xml><?xml version="1.0" encoding="utf-8"?>
<comments xmlns="http://schemas.openxmlformats.org/spreadsheetml/2006/main">
  <authors>
    <author>Diana Lorena Rodriguez</author>
  </authors>
  <commentList>
    <comment ref="E6" authorId="0">
      <text>
        <r>
          <rPr>
            <b/>
            <sz val="9"/>
            <color indexed="81"/>
            <rFont val="Tahoma"/>
            <family val="2"/>
          </rPr>
          <t>Para calcular el nivel se realiza de acuerdo al número de respuestas con SÍ en las 18 preguntas</t>
        </r>
      </text>
    </comment>
  </commentList>
</comments>
</file>

<file path=xl/sharedStrings.xml><?xml version="1.0" encoding="utf-8"?>
<sst xmlns="http://schemas.openxmlformats.org/spreadsheetml/2006/main" count="1618" uniqueCount="563">
  <si>
    <t>Observaciones</t>
  </si>
  <si>
    <t>Tabla 3. Matriz identificación del Riesgo de Corrupción</t>
  </si>
  <si>
    <t>Identificacion del Riesgo de Corrupción</t>
  </si>
  <si>
    <t>Proceso</t>
  </si>
  <si>
    <t>Objetivo del Proceso</t>
  </si>
  <si>
    <t>Causa</t>
  </si>
  <si>
    <t>Riesgo</t>
  </si>
  <si>
    <t>Consecuencias</t>
  </si>
  <si>
    <t>Medición del Riesgo de Corrupción</t>
  </si>
  <si>
    <t>Probabilidad</t>
  </si>
  <si>
    <t>Descripcion</t>
  </si>
  <si>
    <t>Frecuencia</t>
  </si>
  <si>
    <t>Nivel</t>
  </si>
  <si>
    <t>Rara vez</t>
  </si>
  <si>
    <t>Improbable</t>
  </si>
  <si>
    <t>Posible</t>
  </si>
  <si>
    <t>Probable</t>
  </si>
  <si>
    <t>Casi seguro</t>
  </si>
  <si>
    <t>Se presentó una vez en los últimos 5 años</t>
  </si>
  <si>
    <t>Se presentó una vez en los últimos 2 años.</t>
  </si>
  <si>
    <t>Se presento una vez en el último año</t>
  </si>
  <si>
    <t>Se ha presentado más de una vez al año</t>
  </si>
  <si>
    <t>Impacto</t>
  </si>
  <si>
    <t xml:space="preserve">Moderado </t>
  </si>
  <si>
    <t>Mayor</t>
  </si>
  <si>
    <t>Catastrofico</t>
  </si>
  <si>
    <r>
      <rPr>
        <b/>
        <sz val="11"/>
        <color indexed="8"/>
        <rFont val="Calibri"/>
        <family val="2"/>
      </rPr>
      <t>Consecuancias desastrosas sobre el sector</t>
    </r>
    <r>
      <rPr>
        <sz val="11"/>
        <color theme="1"/>
        <rFont val="Calibri"/>
        <family val="2"/>
        <scheme val="minor"/>
      </rPr>
      <t xml:space="preserve">
Genera consecuencias desastrosas para la entidad.</t>
    </r>
  </si>
  <si>
    <t>Tabla 6. Formato para determinar el Impacto</t>
  </si>
  <si>
    <t>Formato para determinar el Impacto</t>
  </si>
  <si>
    <t>No.</t>
  </si>
  <si>
    <t>Respuesta</t>
  </si>
  <si>
    <t>Si</t>
  </si>
  <si>
    <t>No</t>
  </si>
  <si>
    <t>Pregunta Si el riesgo de corrupción se materializa podría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</si>
  <si>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</si>
  <si>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</si>
  <si>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</si>
  <si>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</si>
  <si>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</si>
  <si>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</si>
  <si>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</si>
  <si>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</si>
  <si>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</si>
  <si>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</si>
  <si>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</si>
  <si>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</si>
  <si>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</si>
  <si>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</si>
  <si>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</si>
  <si>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</si>
  <si>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</si>
  <si>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</si>
  <si>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 preguntas afirmativas:____________     Total preguntas negativas:______________</t>
  </si>
  <si>
    <t>Clasificación del Riesgo: Moderado__________   Mayor__________ Catastrófico___________</t>
  </si>
  <si>
    <t>Puntaje:_____________</t>
  </si>
  <si>
    <t>Respuestas:</t>
  </si>
  <si>
    <r>
      <t xml:space="preserve">Responder afirmativamente de UNO a CINCO pregunta(s) genera un impacto </t>
    </r>
    <r>
      <rPr>
        <b/>
        <sz val="11"/>
        <color indexed="8"/>
        <rFont val="Calibri"/>
        <family val="2"/>
      </rPr>
      <t>Moderado</t>
    </r>
    <r>
      <rPr>
        <sz val="11"/>
        <color theme="1"/>
        <rFont val="Calibri"/>
        <family val="2"/>
        <scheme val="minor"/>
      </rPr>
      <t>.</t>
    </r>
  </si>
  <si>
    <r>
      <t xml:space="preserve">Responder afirmativamente de SEIS a ONCE preguntas genera un impacto </t>
    </r>
    <r>
      <rPr>
        <b/>
        <sz val="11"/>
        <color indexed="8"/>
        <rFont val="Calibri"/>
        <family val="2"/>
      </rPr>
      <t>Mayor</t>
    </r>
    <r>
      <rPr>
        <sz val="11"/>
        <color theme="1"/>
        <rFont val="Calibri"/>
        <family val="2"/>
        <scheme val="minor"/>
      </rPr>
      <t>.</t>
    </r>
  </si>
  <si>
    <r>
      <t xml:space="preserve">Responder afirmativamente de DOCE a DIECIOCHO preguntas genera un impacto
</t>
    </r>
    <r>
      <rPr>
        <b/>
        <sz val="11"/>
        <color indexed="8"/>
        <rFont val="Calibri"/>
        <family val="2"/>
      </rPr>
      <t>Catastrófico</t>
    </r>
  </si>
  <si>
    <t>Tabla 7. Clasificación del Riesgo de Corrupción Impacto</t>
  </si>
  <si>
    <t>Calificación de Riesgo de Corrupción Impacto</t>
  </si>
  <si>
    <t>Respuestas</t>
  </si>
  <si>
    <t>Descripción</t>
  </si>
  <si>
    <t xml:space="preserve">Mayor </t>
  </si>
  <si>
    <t>1 - 5</t>
  </si>
  <si>
    <t>6 - 11</t>
  </si>
  <si>
    <t>12 - 18</t>
  </si>
  <si>
    <t>Tabla 8. Resultados de la calificación del Riesgo de Corrupción</t>
  </si>
  <si>
    <t>Resultados de la calificación del Riesgo de Corrupción</t>
  </si>
  <si>
    <t>Puntaje</t>
  </si>
  <si>
    <t>Zonas de riesgo de corrupción</t>
  </si>
  <si>
    <t>Alta            50</t>
  </si>
  <si>
    <t>Extrema       100</t>
  </si>
  <si>
    <t>Alta            40</t>
  </si>
  <si>
    <t>Extrema       80</t>
  </si>
  <si>
    <t>Alta            30</t>
  </si>
  <si>
    <t>Extrema       60</t>
  </si>
  <si>
    <t>Moderado  20</t>
  </si>
  <si>
    <t>Baja        10</t>
  </si>
  <si>
    <t>Moderada     20</t>
  </si>
  <si>
    <t>Moderado</t>
  </si>
  <si>
    <t>Catastrófico</t>
  </si>
  <si>
    <t>Alta                   40</t>
  </si>
  <si>
    <t>Naturaleza del control</t>
  </si>
  <si>
    <t>Criterios para la evaluación</t>
  </si>
  <si>
    <t>¿El control es automático?</t>
  </si>
  <si>
    <t>¿El control es manual?</t>
  </si>
  <si>
    <t>Tabla 10. Calificación de los controles</t>
  </si>
  <si>
    <t>Calificación de los controles</t>
  </si>
  <si>
    <t>Puntaje a disminuir</t>
  </si>
  <si>
    <t>De 0 a 50</t>
  </si>
  <si>
    <t>De 51 a 75</t>
  </si>
  <si>
    <t>De 76 a 100</t>
  </si>
  <si>
    <t>Tabla 11. Calificación de los controles</t>
  </si>
  <si>
    <t>Si afecta el impacto se desplaza a la izquierda</t>
  </si>
  <si>
    <t>IMPACTO</t>
  </si>
  <si>
    <t>Si afecta la probabilidad se desplaza hacia abajo</t>
  </si>
  <si>
    <t>Mapa de Riesgos de Corrupción</t>
  </si>
  <si>
    <t>Identificación del riesgo</t>
  </si>
  <si>
    <t>Valoración del Riesgo de Corrupción</t>
  </si>
  <si>
    <t>Monitoreo y Revisión</t>
  </si>
  <si>
    <t>Consecuencia</t>
  </si>
  <si>
    <t>Riesgo
Residual</t>
  </si>
  <si>
    <t>Controles</t>
  </si>
  <si>
    <t>Periodo de
ejecución</t>
  </si>
  <si>
    <t>Acciones</t>
  </si>
  <si>
    <t>Fecha</t>
  </si>
  <si>
    <t>Responsable</t>
  </si>
  <si>
    <t>Indicador</t>
  </si>
  <si>
    <t>Tabla 13. Matriz del Seguimiento al Mapa de Riesgos de Corrupción</t>
  </si>
  <si>
    <t>Formato de Seguimiento Mapa de Riesgos de Corrupción</t>
  </si>
  <si>
    <t>Responsable:________________________________________</t>
  </si>
  <si>
    <t>Cronograma MRC</t>
  </si>
  <si>
    <t>Control</t>
  </si>
  <si>
    <t>Elaboración</t>
  </si>
  <si>
    <t>Publicación</t>
  </si>
  <si>
    <t>Efectividad de los
controles</t>
  </si>
  <si>
    <t>Acciones
adelantadas</t>
  </si>
  <si>
    <t>Fecha:___________________________</t>
  </si>
  <si>
    <t>CESANTÍAS</t>
  </si>
  <si>
    <t>Falta de interiorización del código de etica y tráfico de influencias.</t>
  </si>
  <si>
    <t>Probabilidad de tener conducta indebida del sevidor público.</t>
  </si>
  <si>
    <t>Lesión a la imagen, la credibilidad, la transparencia y la probidad de la entidad.</t>
  </si>
  <si>
    <t>GESTIÓN CONTROL Y MEJORAMIENTO CONTINUO</t>
  </si>
  <si>
    <t xml:space="preserve">1) Desviación de poder
2) Desconocimiento y no apropiación del rol de evaluación independiente por parte de los auditores y auditados </t>
  </si>
  <si>
    <t>Probabilidad de tener favorecimiento a implicados o responsables.</t>
  </si>
  <si>
    <t>A) Incuplimiento de los objetivos institucionales
B) Investigaciones legales.</t>
  </si>
  <si>
    <t>GESTIÓN ADMINISTRATIVA</t>
  </si>
  <si>
    <t>1) Tráfico de influencias
2) Falta de sensibilización del codigo de ética.</t>
  </si>
  <si>
    <t>Probabilidad de tener  el Favorecimiento a contratistas.</t>
  </si>
  <si>
    <t>A) Sanciones
B) Pérdida de imagen
C) Malversación de recursos públicos.</t>
  </si>
  <si>
    <t>Designación de supervisores que no cuenten con conocimientos suficientes para desempeñar la función.</t>
  </si>
  <si>
    <t>Probabilidad de tener  incumplimientos contractuales.</t>
  </si>
  <si>
    <t>Probabilidad de realizar contratos
no requeridos para obtener beneficios personales</t>
  </si>
  <si>
    <t>Probabilidad de hurto de bienes de
propiedad de la entidad
para beneficio particular</t>
  </si>
  <si>
    <t>GESTIÓN CONTROL INTERNO DISCIPLINARIO</t>
  </si>
  <si>
    <t>1) Tráfico de influencias
2) Intereses personales.</t>
  </si>
  <si>
    <t>Probabilidad de tener  la dilatación de los procesos con el propósito de obtener el vencimiento de términos o prescripción del mismo.</t>
  </si>
  <si>
    <t>A) Falta de credibilidad 
B) Sanciones disciplinarias</t>
  </si>
  <si>
    <t>Probabilidad de existencia de fallos que favorezcan a personas en particular.</t>
  </si>
  <si>
    <t>A) Investigaciones disciplinarias
B) Falta de credibilidad</t>
  </si>
  <si>
    <t>1) Intereses personales
2) Desconocimiento de la normatividad vigente.</t>
  </si>
  <si>
    <t>Probabilidad de exceder las facultades legales en los fallos</t>
  </si>
  <si>
    <t>A) Pérdida de imagen 
B) Sanciones disciplinarias</t>
  </si>
  <si>
    <t>GESTIÓN DEL TALENTO HUMANO</t>
  </si>
  <si>
    <t>Falta de cultura de probidad y tranparencia.</t>
  </si>
  <si>
    <t>Probabilidad de alteración de datos de la liquidación de nómina para favorecer a alguien en particular.</t>
  </si>
  <si>
    <t>A) Sanciones
B) Reprocesos
C) Investigaciones disciplinarias</t>
  </si>
  <si>
    <t>Probabilidad de alteración de datos en las certificaciones laborales y bonos pensionales.</t>
  </si>
  <si>
    <t>GESTIÓN DOCUMENTAL</t>
  </si>
  <si>
    <t>Falta de sensibilizacion del código de ética.</t>
  </si>
  <si>
    <t>Probabilidad de adulteración de registros y documentos.</t>
  </si>
  <si>
    <t>Manejo indebido de
información clasificada o
no oficial</t>
  </si>
  <si>
    <t>GESTIÓN JURÍDICA</t>
  </si>
  <si>
    <t>Estudios previos superficiales o manipulados por personal interesado en el futuro proceso de contratación.</t>
  </si>
  <si>
    <t>Probabilidad de establecer necesidades inexistentes o se beneficien a proveedores en particular.</t>
  </si>
  <si>
    <t>Incumplimiento de las especificaciones de los bienes y servicios suministrados.</t>
  </si>
  <si>
    <t>GESTIÓN TECNOLOGÍA DE LA INFORMACIÓN</t>
  </si>
  <si>
    <t>1) Deficiencia de controles y loggs de auditoría de los sistemas de información
2) Ausencia de políticas, procedimientos y mecanismos adecuados para la protección de la información institucional.</t>
  </si>
  <si>
    <t xml:space="preserve">Probabilidad de pérdida, manipulacion o adulteración de los sistemas de Información </t>
  </si>
  <si>
    <t>A) Sanciones
B) Reprocesos
C) Pérdida de imagen</t>
  </si>
  <si>
    <t>FINANCIERA</t>
  </si>
  <si>
    <t>Probabilidad de alterar un pago a un tercero que no corresponda mediante la alteración de la información y condiciones del pago</t>
  </si>
  <si>
    <t>ESTRATÉGICO</t>
  </si>
  <si>
    <t xml:space="preserve"> Manipulación
intencional de la
información institucional frente al
cumplimiento de las
metas u otro elemento de
los planes estratégicos
para beneficio de terceros</t>
  </si>
  <si>
    <t>Gestionar las solicitudes  de pago  de  cesantía autorizada en el formulario “Autorización Pago de Cesantías”, verificando la  existencia de recursos, consistencia en la liquidación, validación de los datos básicos consignados y creación de terceros para garantizar el pago oportuno de dicha prestación, correspondiente a los servidores públicos  de las entidades afiliadas a FONCEP con régimen de retroactividad.</t>
  </si>
  <si>
    <r>
      <rPr>
        <b/>
        <sz val="11"/>
        <color indexed="8"/>
        <rFont val="Calibri"/>
        <family val="2"/>
      </rPr>
      <t>PROBABLE</t>
    </r>
    <r>
      <rPr>
        <sz val="11"/>
        <color theme="1"/>
        <rFont val="Calibri"/>
        <family val="2"/>
        <scheme val="minor"/>
      </rPr>
      <t xml:space="preserve">
Ocurre en la mayoría de los casos
Se presento una vez en el último año</t>
    </r>
  </si>
  <si>
    <t xml:space="preserve">Baja           </t>
  </si>
  <si>
    <t>Baja</t>
  </si>
  <si>
    <t>CONTROL</t>
  </si>
  <si>
    <r>
      <t xml:space="preserve">Preventivo
</t>
    </r>
    <r>
      <rPr>
        <sz val="12"/>
        <color indexed="8"/>
        <rFont val="Arial"/>
        <family val="2"/>
      </rPr>
      <t>Prob</t>
    </r>
  </si>
  <si>
    <r>
      <t xml:space="preserve">Detectivo
</t>
    </r>
    <r>
      <rPr>
        <sz val="12"/>
        <color indexed="8"/>
        <rFont val="Arial"/>
        <family val="2"/>
      </rPr>
      <t>Imp</t>
    </r>
  </si>
  <si>
    <r>
      <t xml:space="preserve">Correctivo
</t>
    </r>
    <r>
      <rPr>
        <sz val="12"/>
        <color indexed="8"/>
        <rFont val="Arial"/>
        <family val="2"/>
      </rPr>
      <t>Imp</t>
    </r>
  </si>
  <si>
    <t>Afectación</t>
  </si>
  <si>
    <t>¿Está(n) definido(s) el(los) responsable(s) de la ejecución del control y del seguimiento?</t>
  </si>
  <si>
    <t>Existen manuales, instructivos o procedimientos para el manejo del control?</t>
  </si>
  <si>
    <t>¿La frecuencia de ejecución del control y seguimiento es adecuada?</t>
  </si>
  <si>
    <t>¿Se cuenta con evidencias de la ejecución y seguimiento del control?</t>
  </si>
  <si>
    <t>¿En el tiempo que lleva la herramienta ha demostrado ser efectiva?</t>
  </si>
  <si>
    <t>Niveles a disminuir</t>
  </si>
  <si>
    <t>Acciones asociadas al control</t>
  </si>
  <si>
    <r>
      <rPr>
        <sz val="8"/>
        <color indexed="8"/>
        <rFont val="Arial"/>
        <family val="2"/>
      </rPr>
      <t>Si la respuesta es SI:</t>
    </r>
    <r>
      <rPr>
        <sz val="10"/>
        <color indexed="8"/>
        <rFont val="Arial"/>
        <family val="2"/>
      </rPr>
      <t xml:space="preserve"> 
Cuál(es)</t>
    </r>
  </si>
  <si>
    <r>
      <rPr>
        <sz val="8"/>
        <color indexed="8"/>
        <rFont val="Arial"/>
        <family val="2"/>
      </rPr>
      <t xml:space="preserve">Si la respuesta es SI: </t>
    </r>
    <r>
      <rPr>
        <sz val="10"/>
        <color indexed="8"/>
        <rFont val="Arial"/>
        <family val="2"/>
      </rPr>
      <t xml:space="preserve">
Quién(es)</t>
    </r>
  </si>
  <si>
    <r>
      <rPr>
        <sz val="8"/>
        <color indexed="8"/>
        <rFont val="Arial"/>
        <family val="2"/>
      </rPr>
      <t xml:space="preserve">Si la respuesta es SI: </t>
    </r>
    <r>
      <rPr>
        <sz val="10"/>
        <color indexed="8"/>
        <rFont val="Arial"/>
        <family val="2"/>
      </rPr>
      <t xml:space="preserve">
Aplicativo</t>
    </r>
  </si>
  <si>
    <t>No se ha presentado en los últimos 5 años</t>
  </si>
  <si>
    <t>¿Afecta al grupo de funcionarios del proceso?</t>
  </si>
  <si>
    <t>¿Cada cuánto?</t>
  </si>
  <si>
    <t>Si la respuesta es NO: 
Qué situaciones se han presentado</t>
  </si>
  <si>
    <t>Si la respuesta es SI: 
Cuál(es) y en dónde se almacenan</t>
  </si>
  <si>
    <t>Análisis del riesgo</t>
  </si>
  <si>
    <t>Tipo de Riesgo</t>
  </si>
  <si>
    <t>Riesgo Inherente</t>
  </si>
  <si>
    <t>Medición del Riesgo - Probabilidad</t>
  </si>
  <si>
    <t>Respuestas con SÍ</t>
  </si>
  <si>
    <t>Medición del Riesgo de corrupción - Impacto</t>
  </si>
  <si>
    <t>Medición del Riesgo</t>
  </si>
  <si>
    <t>Escala</t>
  </si>
  <si>
    <t>¿Afecta el cumplimiento de metas y objetivos de la dependencia?</t>
  </si>
  <si>
    <t>¿Afectr el cumplimiento de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</si>
  <si>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</si>
  <si>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</si>
  <si>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</si>
  <si>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</si>
  <si>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o servicios o los recursos públicos?</t>
  </si>
  <si>
    <t>¿Genera pérdida de información de la Entidad?</t>
  </si>
  <si>
    <t>¿Genera intervención de los órganos de control, de la Fiscalía, u otro ente?</t>
  </si>
  <si>
    <t>¿Da lugar a procesos sancionatorios?</t>
  </si>
  <si>
    <t>¿Da lugar a procesos disciplinarios?</t>
  </si>
  <si>
    <t>¿Da lugar a procesos fiscales?</t>
  </si>
  <si>
    <t>¿Da lugar a procesos penales?</t>
  </si>
  <si>
    <t>¿Genera pérdida de credibilidad del sector?</t>
  </si>
  <si>
    <t>¿Ocasiona lesiones físicas o pérdida de vidas humanas?</t>
  </si>
  <si>
    <t>¿Afecta la imagen regional?</t>
  </si>
  <si>
    <t>¿Afecta la imagen nacional?</t>
  </si>
  <si>
    <t>RARO</t>
  </si>
  <si>
    <t>IMPROBABLE</t>
  </si>
  <si>
    <t>MODERADA</t>
  </si>
  <si>
    <t>PROBABLE</t>
  </si>
  <si>
    <t>CASI CERTEZA</t>
  </si>
  <si>
    <r>
      <rPr>
        <b/>
        <sz val="11"/>
        <color indexed="8"/>
        <rFont val="Calibri"/>
        <family val="2"/>
      </rPr>
      <t>CASI CERTEZA</t>
    </r>
    <r>
      <rPr>
        <sz val="11"/>
        <color theme="1"/>
        <rFont val="Calibri"/>
        <family val="2"/>
        <scheme val="minor"/>
      </rPr>
      <t xml:space="preserve">
El evento ocurre en la mayoría de las circunstancias. Es muy seguro que se presente.
Se ha presentado más de una vez al año</t>
    </r>
  </si>
  <si>
    <r>
      <rPr>
        <b/>
        <sz val="11"/>
        <color indexed="8"/>
        <rFont val="Calibri"/>
        <family val="2"/>
      </rPr>
      <t>RARO</t>
    </r>
    <r>
      <rPr>
        <sz val="11"/>
        <color theme="1"/>
        <rFont val="Calibri"/>
        <family val="2"/>
        <scheme val="minor"/>
      </rPr>
      <t xml:space="preserve">
Ocurre en circunstancias excepcionales.
No se ha presentado en los últimos 5 años</t>
    </r>
  </si>
  <si>
    <r>
      <rPr>
        <b/>
        <sz val="11"/>
        <color indexed="8"/>
        <rFont val="Calibri"/>
        <family val="2"/>
      </rPr>
      <t>IMPROBABLE</t>
    </r>
    <r>
      <rPr>
        <sz val="11"/>
        <color theme="1"/>
        <rFont val="Calibri"/>
        <family val="2"/>
        <scheme val="minor"/>
      </rPr>
      <t xml:space="preserve">
Puede ocurrir en algún momento. Poco común o frecuente
Se presentó una vez en los últimos 5 años</t>
    </r>
  </si>
  <si>
    <r>
      <rPr>
        <b/>
        <sz val="11"/>
        <color indexed="8"/>
        <rFont val="Calibri"/>
        <family val="2"/>
      </rPr>
      <t>MODERADA</t>
    </r>
    <r>
      <rPr>
        <sz val="11"/>
        <color theme="1"/>
        <rFont val="Calibri"/>
        <family val="2"/>
        <scheme val="minor"/>
      </rPr>
      <t xml:space="preserve">
Es posible que suceda en algún momento
Se presentó una vez en los últimos 2 años.</t>
    </r>
  </si>
  <si>
    <r>
      <rPr>
        <b/>
        <sz val="11"/>
        <color indexed="8"/>
        <rFont val="Calibri"/>
        <family val="2"/>
      </rPr>
      <t>Afectación parcial al proceso y a la dependencia</t>
    </r>
    <r>
      <rPr>
        <sz val="11"/>
        <color theme="1"/>
        <rFont val="Calibri"/>
        <family val="2"/>
        <scheme val="minor"/>
      </rPr>
      <t xml:space="preserve">
Genera medianas consecuencias para la entidad.</t>
    </r>
  </si>
  <si>
    <r>
      <rPr>
        <b/>
        <sz val="11"/>
        <color indexed="8"/>
        <rFont val="Calibri"/>
        <family val="2"/>
      </rPr>
      <t>Impacto negativo de la Entidad</t>
    </r>
    <r>
      <rPr>
        <sz val="11"/>
        <color theme="1"/>
        <rFont val="Calibri"/>
        <family val="2"/>
        <scheme val="minor"/>
      </rPr>
      <t xml:space="preserve">
Genera altas consecuencias para la entidad</t>
    </r>
  </si>
  <si>
    <t>Evaluación del riesgo</t>
  </si>
  <si>
    <t>Zona del Riesgo
Inherente</t>
  </si>
  <si>
    <t>Zona del Riesgo
Residual</t>
  </si>
  <si>
    <t>Valoración del Riesgo</t>
  </si>
  <si>
    <t>Registro o entregable</t>
  </si>
  <si>
    <t>Objetivo del proceso</t>
  </si>
  <si>
    <t>Procesos</t>
  </si>
  <si>
    <t>Estas preguntas aplican sólo para los riesgos de corrupción</t>
  </si>
  <si>
    <t>La selección de controles se realiza con base en la hoja 2. Controles</t>
  </si>
  <si>
    <t>Enfocadas a implementar, aplicar y/o mejorar el control</t>
  </si>
  <si>
    <t>Mapa de Riesgos FONCEP</t>
  </si>
  <si>
    <t>Versión: 002</t>
  </si>
  <si>
    <t>FORMATO LEVANTAMIENTO MATRIZ DE RIESGOS
FOR-SIG-GRI029</t>
  </si>
  <si>
    <t>Controles de riesgos</t>
  </si>
  <si>
    <t>Versión: 003
Fecha de Aprobación: Enero de 2017</t>
  </si>
  <si>
    <t>Nivel 1</t>
  </si>
  <si>
    <t>Nivel 2</t>
  </si>
  <si>
    <t xml:space="preserve">Nivel 3 </t>
  </si>
  <si>
    <t>PROCESOS</t>
  </si>
  <si>
    <t>TIPOS DE RIESGO</t>
  </si>
  <si>
    <t>Nivel 3</t>
  </si>
  <si>
    <t>Planeación Financiera</t>
  </si>
  <si>
    <t>Gestión de Proyectos</t>
  </si>
  <si>
    <t>Gestión de Comunicaciones</t>
  </si>
  <si>
    <t>Gestión de Activos de Información</t>
  </si>
  <si>
    <t>Administración del SIG</t>
  </si>
  <si>
    <t>Gestión de Riesgos</t>
  </si>
  <si>
    <t>Servicio al Ciudadano</t>
  </si>
  <si>
    <t>Gestión de PQRS</t>
  </si>
  <si>
    <t>Gestión de Bonos</t>
  </si>
  <si>
    <t>Gestión de Cuotas Partes</t>
  </si>
  <si>
    <t>Gestión de Pensiones</t>
  </si>
  <si>
    <t>Gestión Nómina de Pensionados</t>
  </si>
  <si>
    <t>Gestión Historia Laboral Distrital Pensional</t>
  </si>
  <si>
    <t>Gestión Contractual</t>
  </si>
  <si>
    <t>Doctrina Jurídica</t>
  </si>
  <si>
    <t>Gestión de Funcionamiento y Operación</t>
  </si>
  <si>
    <t>Administración de Activos</t>
  </si>
  <si>
    <t>Gestión de Servicios Tecnológicos</t>
  </si>
  <si>
    <t>Gestión de Servicios de Información</t>
  </si>
  <si>
    <t>Gestión de Operaciones Financieras</t>
  </si>
  <si>
    <t>Gestión Contable y Tributaria</t>
  </si>
  <si>
    <t>Gestión del Talento Humano</t>
  </si>
  <si>
    <t>Gestión Documental</t>
  </si>
  <si>
    <t>Defensa Judicial</t>
  </si>
  <si>
    <t>Evaluación Independiente</t>
  </si>
  <si>
    <t>Gestión de Control Disciplinario</t>
  </si>
  <si>
    <t>Administración de Cesantías</t>
  </si>
  <si>
    <t>Gestión de Otros Recursos de Financiamiento</t>
  </si>
  <si>
    <t>Gestión de Cartera y Jurisdicción Coactiva</t>
  </si>
  <si>
    <t>Nombre</t>
  </si>
  <si>
    <t>Objetivo</t>
  </si>
  <si>
    <t>Resolver las solicitudes pensionales radicadas con calidad y oportunidad, así como desarrollar estrategias que permitan promover una cultura pensional.</t>
  </si>
  <si>
    <t>Institucionales</t>
  </si>
  <si>
    <t>Operativos</t>
  </si>
  <si>
    <t>Operatividad financiera</t>
  </si>
  <si>
    <t>Estratégicos</t>
  </si>
  <si>
    <t>Reputacionales</t>
  </si>
  <si>
    <t>Tecnológicos</t>
  </si>
  <si>
    <t>Cumplimiento</t>
  </si>
  <si>
    <t>De Corrupción</t>
  </si>
  <si>
    <t>Transitorios</t>
  </si>
  <si>
    <t>Resolver eficientemente las solicitudes de emisión y pago de bonos pensionales de las administradoras de fondos de pensión, con el fin de otorgar los recursos necesarios para el financiamiento de las pensiones.</t>
  </si>
  <si>
    <t>Gestionar, normalizar, cobrar y recaudar la cartera hipotecaria y la de cobro coactivo, con el fin de recuperar los dineros adeudados a favor del Foncep, así como adelantar la defensa de los procesos coactivos en contra de la Entidad.</t>
  </si>
  <si>
    <t>Gestionar el pasivo pensional en cuanto al cobro y pago de las cuotas partes pensionales, con el fin de asegurar el correcto manejo de las obligaciones derivadas de las mismas.</t>
  </si>
  <si>
    <t>Planeación Estratégica</t>
  </si>
  <si>
    <t>Adulteración en los procesos de vinculación de personal</t>
  </si>
  <si>
    <t>Adulteración de las certificaciones laborales</t>
  </si>
  <si>
    <t>Sanciones, reprocesos, investigaciones disciplinarias,  conflicto de interés</t>
  </si>
  <si>
    <t xml:space="preserve">Sanciones, reprocesos, investigaciones disciplinarias, pérdidas económicas, </t>
  </si>
  <si>
    <t>Sanciones, reprocesos, investigaciones disciplinarias</t>
  </si>
  <si>
    <t xml:space="preserve">Asignación de recursos públicos para necesidades inexistentes o sobrevaloradas </t>
  </si>
  <si>
    <t>Preservar y administrar los bienes muebles e inmuebles del FONCEP, a través de la gestión del inventario y el aseguramiento de óptimas condiciones, con el fin de garantizar su adecuado aporte en las actividades propias de la Entidad.</t>
  </si>
  <si>
    <t>Detrimento patrimonial en la compra y venta bienes y/o elementos.</t>
  </si>
  <si>
    <t>Mantener las instalaciones en óptimas condiciones y garantizar la correcta prestación de los servicios administrativos, de acuerdo con las necesidades de la Entidad para asegurar su adecuado funcionamiento y operación.</t>
  </si>
  <si>
    <t>Administrar los documentos que produce y recibe el FONCEP, garantizando de manera eficaz su manejo,  consulta, custodia y preservación, con el fin de dar cumplimiento a los fines institucionales.</t>
  </si>
  <si>
    <t xml:space="preserve">Implementar las políticas contables y procedimientos de forma sistemática que defina la entidad, los cuales garanticen el cumplimiento de la normatividad vigente, el plan general de contabilidad pública y la ley de presupuesto; permitiendo la oportunidad en la preparación, consolidación y análisis de la contabilidad general y de presupuesto y los estados contables básicos del FONCEP. </t>
  </si>
  <si>
    <t xml:space="preserve">Gestionar todas las obligaciones financieras de los productos originados de los procesos misionales, nómina de funcionarios, compromisos tributarios y efectuar el control de los recaudos del Fondo de Prestaciones Económicas, Cesantías y pensiones – FONCEP. </t>
  </si>
  <si>
    <t xml:space="preserve">Controlar la exposición de riesgo de la Entidad mediante la identificación, análisis, evaluación, control y monitoreo de los riesgos previniendo su materialización. </t>
  </si>
  <si>
    <t>Coordinar y gestionar la planeación, ejecución, control y cierre de los proyectos organizacionales de las áreas de la Entidad, aplicando una metodología estandarizada para la gestión de proyectos y monitoreando el cumplimiento de los mismos en alcance, tiempo y costos, para el logro de los objetivos estratégicos de la Entidad.</t>
  </si>
  <si>
    <t>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t>
  </si>
  <si>
    <t>Inexistencia o falta de divulgación de canales de reporte de denuncia interna y externa</t>
  </si>
  <si>
    <t>Omisión de PQRS reportadas por las partes interesadas</t>
  </si>
  <si>
    <t>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t>
  </si>
  <si>
    <t>Proveer y monitorear la infraestructura tecnológica que soporta los sistemas tecnológicos y sistemas de información de la entidad mediante la gestión de la arquitectura, la operación, el soporte técnico y la seguridad de los servicios tecnológicos y de información, garantizando la disponibilidad, calidad y operación continúa de los servicios internos y externos del FONCEP.</t>
  </si>
  <si>
    <t>Gestionar las autorizaciones de pago de cesantías de servidores públicos distritales con régimen de retroactividad, en el marco de las normas aplicables, con el fin de garantizar el trámite oportuno de dicha prestación.</t>
  </si>
  <si>
    <t>Elaborar, perfeccionar y liquidar los contratos para la adecuada gestión institucional garantizando que se cumplan los principios de la contratación, de acuerdo con la normatividad vigente.</t>
  </si>
  <si>
    <t xml:space="preserve">Ofrecimiento y pago de sobornos a funcionarios públicos para favorecer a contratistas </t>
  </si>
  <si>
    <t xml:space="preserve">Favorecimiento a contratistas para la adjudicación de contratos </t>
  </si>
  <si>
    <t>Presentar conductas u ofrecer acuerdos indebidos por parte del servidor público hacia el ciudadano</t>
  </si>
  <si>
    <t>Radicación de documentación falsa o alterada para el pago de cesantías</t>
  </si>
  <si>
    <t>Manipulación de informes de auditoría para favorecimiento a implicados o responsables.</t>
  </si>
  <si>
    <t>Existencia de fallos que favorezcan a personas en particular.</t>
  </si>
  <si>
    <t>Exceder las facultades legales en los fallos</t>
  </si>
  <si>
    <t>Acceso o manejo indebido de información clasificada o reservada</t>
  </si>
  <si>
    <t>Pérdida, manipulación o adulteración de los activos de información de la entidad</t>
  </si>
  <si>
    <t>Apoyar y orientar en las directrices de asuntos jurídicos, mediante conceptos, estudios, análisis y recomendaciones, con el fin de fortalecer y unificar la aplicación de criterios jurisprudenciales y normativos en el desarrollo de las actividades propias de la Entidad.</t>
  </si>
  <si>
    <t>Administrar la nómina de pensionados de acuerdo con las novedades correspondientes, con el fin de autorizar el pago de mesadas y otros devengados a los pensionados, así como los descuentos por terceros.</t>
  </si>
  <si>
    <t>impacto</t>
  </si>
  <si>
    <t>Insignificante</t>
  </si>
  <si>
    <t>Menor</t>
  </si>
  <si>
    <t>nivel</t>
  </si>
  <si>
    <t>Seleccione los niveles que apliquen, de acuerdo al Manual de Gestión de Riesgos del FONCEP - Tipología de Riesgos</t>
  </si>
  <si>
    <t>NA</t>
  </si>
  <si>
    <t>In- Seguridad de Información</t>
  </si>
  <si>
    <t>In- Gestión</t>
  </si>
  <si>
    <t>Tr- Gestión</t>
  </si>
  <si>
    <t>Tr- Cumplimiento</t>
  </si>
  <si>
    <t>In-  Ambientales y de 
Salud Ocupacional</t>
  </si>
  <si>
    <t>Fuga de información o evidencias de carácter reservada del área o entregada por otras áreas.</t>
  </si>
  <si>
    <t>SI</t>
  </si>
  <si>
    <t>Calificar el riesgos suponiendo no existieran controles para atender la situación</t>
  </si>
  <si>
    <t>Se calcula de acuerdo a la evaluación del control de la hoja 2. Controles</t>
  </si>
  <si>
    <t>NO</t>
  </si>
  <si>
    <t>Alteración en la liquidación de los pagos de nómina de los funcionarios</t>
  </si>
  <si>
    <t>a) Falta de cultura de probidad y transparencia, 
b) falta de segregación de funciones y mecanismos de control, corrupción (uso del poder, beneficiar un tercero)
c) Ausencia o deficiencia de controles para la verificación de antecedentes para vinculación</t>
  </si>
  <si>
    <t>Solicitud de cobros o recibir beneficios económicos por la aceleración del pago de una cesantía</t>
  </si>
  <si>
    <t>Validar con la entidad empleadora el trámite de la cesantía</t>
  </si>
  <si>
    <t>Procedimiento Gestión para el trámite de Cesantías</t>
  </si>
  <si>
    <t>Cada que se realice la actividad</t>
  </si>
  <si>
    <t>Socializar las Políticas  y/o lineamientos relacionados  con la lucha anticorrupción  e  idearios éticos del  Distrito  Capital.</t>
  </si>
  <si>
    <t>Plan Anticorrupción y de Atención al Ciudadano</t>
  </si>
  <si>
    <t>Ejecución: Plan de trabajo PAAC
Seguimiento: OAP- OCI</t>
  </si>
  <si>
    <t>Seguimientos Trimestrales de acuerdo al PAAC</t>
  </si>
  <si>
    <t>Informes de seguimiento OCI - OAP en página web</t>
  </si>
  <si>
    <t>Radicador y personal de apoyo del área de Cesantías y de la entidad empleadora</t>
  </si>
  <si>
    <t>Correos electrónicos - Registro en el aplicativo de cesantías por parte del servidor que realizó la conirmación,</t>
  </si>
  <si>
    <t>Revisión por parte del responsable del área de Cesantías</t>
  </si>
  <si>
    <t>Responsable área Cesantías</t>
  </si>
  <si>
    <t>Primeros 5 días hábiles de cada mes</t>
  </si>
  <si>
    <t>Mensual - Cada que se requiera</t>
  </si>
  <si>
    <t>No. de trámites con validación del radicador/No. de trámites revisados</t>
  </si>
  <si>
    <t>Oportunidad en el pago de cesantías según el tiempo establecido (de gestión)</t>
  </si>
  <si>
    <t>Seguimiento a los tiempos de respuesta de los trámites de cesantías</t>
  </si>
  <si>
    <t>No se requieren por la Zona del Riesgo Residual</t>
  </si>
  <si>
    <t>3.3.1 Realizar capacitaciones internas sobre anticorrupción, transparencia y rendición de cuentas (PAAC)</t>
  </si>
  <si>
    <t>Oficina Asesora de Planeación
Atención al Ciudadano</t>
  </si>
  <si>
    <t>Registros de asistencia
Presentaciones o ayudas audiovisuales</t>
  </si>
  <si>
    <t>01/02/2017 - 31/12/2017</t>
  </si>
  <si>
    <t>Revisión aleatoria de los documentos fuente de la certificación (nóminas y/o hojas de vida)</t>
  </si>
  <si>
    <t>Formato de identificación de cumplimiento de requisitos para nombramiento, firmado por la responsable del área de talento humano</t>
  </si>
  <si>
    <t>Resolución 162 de 2007. Procedimiento Liquidación y Pago de Nomina con Aportes</t>
  </si>
  <si>
    <t>Responsable del Talento Humano</t>
  </si>
  <si>
    <t>Cada que se va a realizar el pago</t>
  </si>
  <si>
    <t>Firma de la nómina mensual. Visto bueno en actos admin</t>
  </si>
  <si>
    <t>Revisión por muestreo de la liquidación de nómina</t>
  </si>
  <si>
    <t>Responsable Área Talento Humano</t>
  </si>
  <si>
    <t>Procedimiento Liquidación y Pago de Nomina con Aportes actualizado</t>
  </si>
  <si>
    <t>No. De errores identificados en la liquidación de nómina</t>
  </si>
  <si>
    <t>30/06/2017
31/12/2017</t>
  </si>
  <si>
    <t>Monitorear la cantidad y los resultados de los muestreos</t>
  </si>
  <si>
    <t>Evitar que se identifiquen posibles fallas en la gestión y sus procesos</t>
  </si>
  <si>
    <t>Bajos niveles de denuncia 
Incumplimientos normativos</t>
  </si>
  <si>
    <t>Ley …</t>
  </si>
  <si>
    <t>Mensual</t>
  </si>
  <si>
    <t>Informe publicado</t>
  </si>
  <si>
    <t>Divulgación en Página Web de los canales de atención y en páginas estatales y de entes de control</t>
  </si>
  <si>
    <t>Permanente</t>
  </si>
  <si>
    <t>Área Servicio al ciudadano</t>
  </si>
  <si>
    <t>Publicación Página Web</t>
  </si>
  <si>
    <t xml:space="preserve">Informe de Canales de Atención y de PQRS que incluye Denuncias </t>
  </si>
  <si>
    <t>última día hábil del mes siguiente</t>
  </si>
  <si>
    <t>Incumplimiento normativos
Lesión a la imagen, la credibilidad, la transparencia y la probidad de la entidad.</t>
  </si>
  <si>
    <t>Seguimiento a la gestión de la Entidad y del Sector en cuanto a la tiempos de atención al ciudadano</t>
  </si>
  <si>
    <t>Área de Servicio al ciudadano</t>
  </si>
  <si>
    <t>Trimestral</t>
  </si>
  <si>
    <t>Informe</t>
  </si>
  <si>
    <t>Publicación de los informes de gestión de la Entidad y del Sector (Cantidad de PQRS presentadas y tiempos de respuesta)</t>
  </si>
  <si>
    <t>Comunicaciones periódicas para las áreas encargadas de gestión de PQRS</t>
  </si>
  <si>
    <t>Sistematización de la recepción de PQRS a través de SIGEF y SDQS</t>
  </si>
  <si>
    <t>Indicador de oportunidad de respuesta a PQRS</t>
  </si>
  <si>
    <t>Evaluaciones de desempeño a servidores de atención al ciudadano</t>
  </si>
  <si>
    <t>Primeros 10 días hábiles del mes siguiente</t>
  </si>
  <si>
    <t>Contratista
área de Servicio al ciudadano</t>
  </si>
  <si>
    <t>Informe de actividades del contratista</t>
  </si>
  <si>
    <t>Revisión del informe y toma de acciones correctivas o preventivas, si se requiere</t>
  </si>
  <si>
    <t>Finalizando el mes siguiente del informe</t>
  </si>
  <si>
    <t>-</t>
  </si>
  <si>
    <t>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t>
  </si>
  <si>
    <t xml:space="preserve">1) Amiguismo
2) No aplicación de procesos y procedimientos definidos en la Entidad (uso de poder)
3) Presiones por parte de terceros.
4) Falta de politicas de seguridad y manejo de información. </t>
  </si>
  <si>
    <t xml:space="preserve">Recibir "coimas" para modificar resultados de auditorias internas </t>
  </si>
  <si>
    <t>Aplicación de procesos y procedimientos definidos por la Oficina de Control Interno</t>
  </si>
  <si>
    <t>Construcción de expedientes fisicos y virtuales por auditoria</t>
  </si>
  <si>
    <t>Caracterización del Proceso, procedimientos y formatos</t>
  </si>
  <si>
    <t>Por actividad del procedimientos se defines los responsables</t>
  </si>
  <si>
    <t>Equipo auditor</t>
  </si>
  <si>
    <t>Mesual</t>
  </si>
  <si>
    <t>Informes y actas de seguimiento</t>
  </si>
  <si>
    <t>Al culminar la Auditroria</t>
  </si>
  <si>
    <t>Reunión para definir directrices para el desarrollo de auditorias internas</t>
  </si>
  <si>
    <t>Verificación de los expedientes al finalizar la Auditoria Interna</t>
  </si>
  <si>
    <t>Equipo Auditor</t>
  </si>
  <si>
    <t xml:space="preserve">Acta de reunión </t>
  </si>
  <si>
    <t>Expediente fisico y virtual</t>
  </si>
  <si>
    <t>Responsable Servicio al Ciudadano</t>
  </si>
  <si>
    <t>Reportes de las herramientas
ID de PQRS</t>
  </si>
  <si>
    <t xml:space="preserve">Informes de PQRS </t>
  </si>
  <si>
    <t>Encarece las compras estatales
Sanciones 
Malversación de recursos públicos.
Investigaciones disciplinarias</t>
  </si>
  <si>
    <t xml:space="preserve">Aplicación de procesos y procedimientos definidos para la administración de activos </t>
  </si>
  <si>
    <t>Aplicar las directrices dadas por Colombia Compra Eficiente y las contempladas en el Decreto 1510 de 2013</t>
  </si>
  <si>
    <t>Cada que se requiera</t>
  </si>
  <si>
    <t>Documentación</t>
  </si>
  <si>
    <t>Eventos de la anterior administración</t>
  </si>
  <si>
    <t>Responsable Área Administrativa</t>
  </si>
  <si>
    <t>Doucmentación de la compra (acuerdos, proceso)</t>
  </si>
  <si>
    <t>Seguimiento del Plan de Adquisiciones en Comité de Contratación</t>
  </si>
  <si>
    <t>Cada que se requiera
Comité quincenal</t>
  </si>
  <si>
    <t>Definición y actualizaciones del Plan de adquisiciones del FONCEP para aprobación del Comité de Contratación</t>
  </si>
  <si>
    <t>Actas de Comité de Contratación</t>
  </si>
  <si>
    <t>Digitalización de registros y documentos de los procesos</t>
  </si>
  <si>
    <t>Documentación del proceso por Colombia compra</t>
  </si>
  <si>
    <t>Procedimiento documentado</t>
  </si>
  <si>
    <t>Doucmento digitalizado</t>
  </si>
  <si>
    <t>fallas en el resultado de la digitalización</t>
  </si>
  <si>
    <t>Demandas
Incumplimientos legales
Fuga de información clasificada
Incumplimiento a la ley de Transparencia 1712</t>
  </si>
  <si>
    <t>Pérdida de información
Pérdida de activos de información 
Incumplimientos legales
Desconocimiento de la realidad en los activos de información</t>
  </si>
  <si>
    <t>Manual de contratación</t>
  </si>
  <si>
    <t>Jurídica</t>
  </si>
  <si>
    <t>Quincenal</t>
  </si>
  <si>
    <t>Actas del comité</t>
  </si>
  <si>
    <t>Jefe Oficina Asesora de Planeación</t>
  </si>
  <si>
    <t>Jefe Oficina Asesora Jurídica</t>
  </si>
  <si>
    <t>Incumplimiento de las especificaciones Sanciones
Pérdida de imagen
Malversación de recursos públicos.
Incumplimiento a las metas de la organización</t>
  </si>
  <si>
    <t>Estudios previos revisados por la Oficina Asesora Jurídica</t>
  </si>
  <si>
    <t>Visto bueno en el estudio procedimiento</t>
  </si>
  <si>
    <t>Juridica</t>
  </si>
  <si>
    <t>Evaluar iniciativa de revisión de contrataciones de grandes cuantía en la Junta Directiva</t>
  </si>
  <si>
    <t>Informe de seguimiento del proyecto Gobierno Corporativo</t>
  </si>
  <si>
    <t>Trazailidad en SECOP</t>
  </si>
  <si>
    <t>Estudios previos en SECOP disponibles a discusión por parte de los oferentes aplica para procesos abiertos</t>
  </si>
  <si>
    <t xml:space="preserve">Citación y documentación de actas del comité </t>
  </si>
  <si>
    <t>Aprobación y seguimiento del Plan Anual de Adquisiciones a través del Comité de Contratación del FONCEP</t>
  </si>
  <si>
    <t>Estudios previos superficiales o manipulados por personal interesado en el futuro proceso de contratación.
Afectación a la imagen de la entidad
Falta de credibilidad
Incumplimiento de las especificaciones 
Sanciones
Incumplimiento a las metas de la organización</t>
  </si>
  <si>
    <t>Estudios previos superficiales o manipulados por personal interesado en el futuro proceso de contratación.
Tráfico de influencias
Falta de sensibilización del codigo de ética.
Deficiencia en procesos de selección del personal
Debilidades en la definición de sanciones para situaciones de corrupción
Ausencia de controles para seguimiento a ejecución de contratos</t>
  </si>
  <si>
    <t>Solicitar y revisar documentación mínima obligatoria para el seguimiento y cierre de los contratos (informes y evidencias)</t>
  </si>
  <si>
    <t>Cada que se realiza un pago o finaliza el contrato</t>
  </si>
  <si>
    <t>Carpetas físicas por contrato</t>
  </si>
  <si>
    <t>Trazabilidad en SECOP</t>
  </si>
  <si>
    <t>a) Falta de cultura de probidad y transparencia
b) Falta de segregación de funciones y mecanismos de control</t>
  </si>
  <si>
    <t>a) Falta de cultura de probidad y transparencia
b) Procesos no sistematizados</t>
  </si>
  <si>
    <t>a) Desconocimiento del bien o elemento
b) Falta de transparencia</t>
  </si>
  <si>
    <t>a) Falta de documentación soporte
b) Falta de sistematización y/o automatización del proceso
c) Falsificación de documentos</t>
  </si>
  <si>
    <t>a) Evitar que se identifiquen posibles fallas en la gestión y sus procesos</t>
  </si>
  <si>
    <t>b) Evitar que se identifiquen posibles fallas en la gestión y sus procesos</t>
  </si>
  <si>
    <t>a) Ineficiencias o incumplimientos en la gestión de la Entidad
b) Incumplimientos legales que no se puedan evidenciar
c) Error en la clasificación de la información reservada o confidencial
d) Ausencia de canales de comunicación</t>
  </si>
  <si>
    <t>a) Falta de control de la entidad empleadora
b) Debilidad de los sistemas de control y supervisión
c) Falta de transparencia</t>
  </si>
  <si>
    <t>a) Falta de interiorización del código de etica y tráfico de influencias.
b) Falta de cultura de probidad y tranparencia.</t>
  </si>
  <si>
    <t>a) Estudios previos superficiales o manipulados por personal interesado en el futuro proceso de contratación.
b) Tráfico de influencias
c) Falta de sensibilización del codigo de ética.
d) Deficiencia en procesos de selección del personal
e) Debilidades en la definición de sanciones para situaciones de corrupción</t>
  </si>
  <si>
    <t>a) Estudios previos superficiales o manipulados por personal interesado en el futuro proceso de contratación.
b) Tráfico de influencias
c) Falta de sensibilización del codigo de ética.
d) Deficiencia en procesos de selección del personal
e) Debilidades en la definición de sanciones para situaciones de corrupción
f) Ausencia de controles para seguimiento a ejecución de contratos</t>
  </si>
  <si>
    <t>a) Falta de interiorización del código de etica
b) Tráfico de influencias.</t>
  </si>
  <si>
    <t xml:space="preserve">a) Amiguismo
b) No aplicación de procesos y procedimientos definidos en la Entidad (uso de poder)
c) Presiones por parte de terceros en el desarrollo de Auditorías </t>
  </si>
  <si>
    <t>a) Intereses personales
b) Desconocimiento de la normatividad vigente.</t>
  </si>
  <si>
    <t>a) Deficiencia de controles y loggs de auditoría de los sistemas de información
b) Ausencia de políticas, procedimientos y mecanismos adecuados para la protección de la información institucional.</t>
  </si>
  <si>
    <t>a) Amiguismo
b) No aplicación de procesos y procedimientos definidos en la Entidad (uso de poder)
c) Presiones por parte de terceros en el desarrollo de Auditorías
d) Baja remuneración de Auditores Internos 
e) Faltade acuerdos y compromisos eticos</t>
  </si>
  <si>
    <t>Cada que se va a realizar la actividad</t>
  </si>
  <si>
    <t>Formato firmado</t>
  </si>
  <si>
    <t>Verificar que los procesos de vinculación del semestre cuenten con el formato firmado</t>
  </si>
  <si>
    <t>Procedimiento de vinculación de personal</t>
  </si>
  <si>
    <t>Revisar y actualizar el procedimiento de vinculación con este control</t>
  </si>
  <si>
    <t>Procedimiento de vinculación actualizado</t>
  </si>
  <si>
    <t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t>
  </si>
  <si>
    <t>Evaluar permanentemente el desempeño de la Entidad, para el mantenimiento y mejora continua de los Sistemas de Control Interno, de Gestión de la Calidad y otros sistemas que adopte o deba adoptar la entidad en el contexto del Sistema Integrado de Gestión.</t>
  </si>
  <si>
    <t>Formular, controlar y realizar el seguimiento a la plataforma estratégica de la entidad basada en la operación por procesos, teniendo en cuenta el análisis de las necesidades y requerimientos de las partes interesadas, conforme al Plan de Desarrollo Distrital vigente.</t>
  </si>
  <si>
    <t>Planear, proyectar, ejecutar durante cada vigencia fiscal los recursos económicos programados, así como estimar la razonabilidad del valor actuarial del pasivo pensional para el cumplimiento de la plataforma estratégica acorde con la normatividad vigente.</t>
  </si>
  <si>
    <t>Administrar el Sistema Integrado de Gestión del Foncep, a través de la implementación de todos sus subsistemas, con el fin de garantizar el cumplimiento de los requisitos de cliente y de las normas técnicas aplicables.</t>
  </si>
  <si>
    <t>Bajos niveles de publicación, calidad y autenticidad de la información de la Entidad en los canales obligatorios de comunicación</t>
  </si>
  <si>
    <t>Recopilar y gestionar los requerimientos de información de los interesados a través de la definición del plan de comunicaciones de la entidad que permita el seguimiento y control de las comunicaciones</t>
  </si>
  <si>
    <t>a) Tráfico de influencias
b) Intereses personales</t>
  </si>
  <si>
    <t>Falta de credibilidad
Sanciones Disciplinarias</t>
  </si>
  <si>
    <t>Incumplimiento ordenamiento legal
Investigaciones legales y sanciones
Perdida de credilidad de la Oficina e  imagen institucional</t>
  </si>
  <si>
    <t>Lesión a la imagen, la credibilidad, la transparencia y la probidad de la entidad.
Investigaciones disciplinarias</t>
  </si>
  <si>
    <t>Incumplimiento a la Ley de transparencia 1712
Desconocimiento de la entidad y su gestión por parte del ciudadano</t>
  </si>
  <si>
    <t>Detrimento patrimonial
Afectación de la imagen institucional</t>
  </si>
  <si>
    <t>Sanciones
Reprocesos
Investigaciones disciplinarias
Pérdidas económicas
Incumplimientos legales</t>
  </si>
  <si>
    <t>Revisión anual de los requerimientos de la Ley de Transparencia 1712 con la información mínima a publicar.</t>
  </si>
  <si>
    <t>Atención al Ciudadano</t>
  </si>
  <si>
    <t>Mínimo anual</t>
  </si>
  <si>
    <t>Lista de chequeo</t>
  </si>
  <si>
    <t>Documentación del Plan Anual de Comunicaciones</t>
  </si>
  <si>
    <t>Responsable Comunicaciones</t>
  </si>
  <si>
    <t>Plan de comunicaciones</t>
  </si>
  <si>
    <t>Seguimiento al Plan de Comunicaciones</t>
  </si>
  <si>
    <t>Cumplimiento del plan de comunicaciones ( acciones ejecutadas/acciones programadas</t>
  </si>
  <si>
    <t>Revisión jerárquica de los expedientes y de la normatividad interna</t>
  </si>
  <si>
    <t>Procedimiento control disciplinario</t>
  </si>
  <si>
    <t>Responsable del área</t>
  </si>
  <si>
    <t>Realizar copias de seguridad de los expedientes</t>
  </si>
  <si>
    <t>Cada que se ejecute el proceso</t>
  </si>
  <si>
    <t>Responsable Control Disciplinario</t>
  </si>
  <si>
    <t>Número de investigaciones disciplinarias del FONCEP</t>
  </si>
  <si>
    <t>Pérdida de imagen 
Sanciones disciplinarias</t>
  </si>
  <si>
    <t>Aplicación de procesos y procedimientos del proceso de Gestión de Servicios de Información</t>
  </si>
  <si>
    <t>Definición y ejecución del proyecto Implementación del Modelo de Seguridad y Privacidad de la Información para fortalecer las prácticas actuales</t>
  </si>
  <si>
    <t>2016-2020</t>
  </si>
  <si>
    <t>Jefe Oficina de Informática y Sistemas</t>
  </si>
  <si>
    <t>Seguimiento al Plan de Acción del proyecto</t>
  </si>
  <si>
    <t>Seguimiento al avance y entregables del proyecto de Implementación del Modelo de Seguridad y Privacidad de la Información</t>
  </si>
  <si>
    <t>Avance del proyecto   Implementación del Modelo de Seguridad y Privacidad de la Información</t>
  </si>
  <si>
    <t>Construcción del inventario de activos de información</t>
  </si>
  <si>
    <t>Inventario de Activos de Información</t>
  </si>
  <si>
    <t>Actualización de las TRD de los procesos incluyendo el requisito de información de reservada o clasificada</t>
  </si>
  <si>
    <t>Responsable Gestión Documental</t>
  </si>
  <si>
    <t xml:space="preserve">TRDs actualizadas </t>
  </si>
  <si>
    <t>Seguimiento al Plan Operativo de Gestión Documental</t>
  </si>
  <si>
    <t>Porcentaje de Avance en la actualización</t>
  </si>
  <si>
    <t>a) Desconocimiento de la normativos
b) Debilidad en los sistemas de aplicación 
c) Discrecionalidad</t>
  </si>
  <si>
    <t>a) Falta de sensibilización del código de ética
b) Debilidad en los mecanismos de control
c) Intereses personales</t>
  </si>
  <si>
    <t>Investigaciones disciplinarias
Incumplimientos legales
Pérdida de imagen
Demandas</t>
  </si>
  <si>
    <t>Evaluar la pertinencia de incluir una política o acuerdo de confidencialidad para los funcionarios con acceso a la información</t>
  </si>
  <si>
    <t>Normatividad del archivo de bogotá y AGN</t>
  </si>
  <si>
    <t>Responsable del área administrativa</t>
  </si>
  <si>
    <t>Cada que se requiera (cambios en funciones o restructuraciones de la entidad)</t>
  </si>
  <si>
    <t>Cuadro de caracterización documental</t>
  </si>
  <si>
    <t>Documentar y actualizar Cuadro de caracterización documental que identifica la información o registros clasificados como confidencial o reservados</t>
  </si>
  <si>
    <t>Responsable área administrativa</t>
  </si>
  <si>
    <t>Política de Gestión Documental</t>
  </si>
  <si>
    <t>Seguimiento Proyecto de Infraestructura Física y Locativa - Copmponente Getsión Documental</t>
  </si>
  <si>
    <t>a) Preferencias o interés de beneficio propio o a particulares
b) Falta de transparencia
c) Debilidad de los sistemas de control y supervisión
d) Discrecionalidad
e) Trafico de influencias para la adjudicacion de contratos
f) Falta de planeación de las compras
g) Desconocimiento del mercado
h) ausencia de un grupo de expertos 
i) Errores en el análisis de mercado y del sector</t>
  </si>
  <si>
    <t>Investigaciones disciplinarias
Pérdidas económicas
Malversación de recursos públicos.
Pérdida de imagen
Procesos legales (demandas, disciplinarios)</t>
  </si>
  <si>
    <t>Elaboración de contratos que no se ajusten a la necesidad de contratación inicial o aprobada por la instancia correspondiente</t>
  </si>
  <si>
    <t xml:space="preserve">a) Indebida descripción de la necesidad
b) Errada relación entre el objeto y la necesidad a contratar
c) Indebida planeación en tiempos, cantidades y valores
d) Deficiencia en los estudios previos y/o pliegos de condiciones
e) Deficiencias en el análisis del sector
f) Deficiencias en las especificaciones técnicas </t>
  </si>
  <si>
    <t>Malversación de recursos públicos.
Pérdida de imagen
Posible incumplimiento del contrato
Investigaciones disciplinarias, fiscales y penales</t>
  </si>
  <si>
    <t>Uso de expedientes de clasificación confidencial o reservada de la entidad, funcionarios y/o afiliados, en busca de un beneficio propio.</t>
  </si>
  <si>
    <t>Manipulación o alteración de las órdenes de pago a terceros</t>
  </si>
  <si>
    <t>Pago a un tercero que no corresponda
Pérdidas económicas
Malversación de recursos públicos.
Investigaciones disciplinarias, fiscales y penales</t>
  </si>
  <si>
    <t>PROBABLE
Ocurre en la mayoría de los casos
Se presento una vez en el último año</t>
  </si>
  <si>
    <t xml:space="preserve">Designación de supervisores e interventores con obligaciones y responsabilidades con el fin de que en la materia de contratos verifiquen el cumplimiento del objeto contractual y de las obligaciones contractuales. </t>
  </si>
  <si>
    <t>Bajo</t>
  </si>
  <si>
    <t>a) Falta de ética
b) Tráfico de influencias
c) Ausencia de controles en los archivos</t>
  </si>
  <si>
    <t>Manipular o alterar los archivos planos para pago de nómina de pensionados en novedades o cuentas bancarias</t>
  </si>
  <si>
    <t>Pagos a beneficiarios inexistentes
Pagos a cuentas personales
Pérdidas económicas
Malversación de recursos públicos.
Investigaciones disciplinarias, fiscales y penales</t>
  </si>
  <si>
    <t>Validación de los archivos planos para pago contra los archivos del área solicitante</t>
  </si>
  <si>
    <t>Actualización del procedimiento Pago de Nómina de pensionados, con el fin de coordinar actividades y tiempos entre áreas.</t>
  </si>
  <si>
    <t>Responsable Área de Tesorería</t>
  </si>
  <si>
    <t>Procedimiento actualizado: Pago de Nómina de pensionados</t>
  </si>
  <si>
    <t>Proyecto MSPI: Implementación de política de Cifrado de archivos</t>
  </si>
  <si>
    <t>Archivos cifrados</t>
  </si>
  <si>
    <r>
      <t xml:space="preserve">Actualizar el Procedimiento Liquidación y Pago de Nomina con Aportes </t>
    </r>
    <r>
      <rPr>
        <sz val="8"/>
        <rFont val="Calibri"/>
        <family val="2"/>
      </rPr>
      <t>incluyendo el control definido</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</si>
</sst>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b/>
      <sz val="11"/>
      <color indexed="8"/>
      <name val="Calibri"/>
      <family val="2"/>
    </font>
    <font>
      <sz val="12"/>
      <color indexed="8"/>
      <name val="Arial"/>
      <family val="2"/>
    </font>
    <font>
      <sz val="8"/>
      <name val="Arial"/>
      <family val="2"/>
    </font>
    <font>
      <sz val="10"/>
      <color indexed="8"/>
      <name val="Arial"/>
      <family val="2"/>
    </font>
    <font>
      <sz val="9"/>
      <color indexed="81"/>
      <name val="Tahoma"/>
      <family val="2"/>
    </font>
    <font>
      <b/>
      <sz val="9"/>
      <color indexed="81"/>
      <name val="Tahoma"/>
      <family val="2"/>
    </font>
    <font>
      <sz val="8"/>
      <color indexed="8"/>
      <name val="Arial"/>
      <family val="2"/>
    </font>
    <font>
      <b/>
      <sz val="10"/>
      <color indexed="81"/>
      <name val="Tahoma"/>
      <family val="2"/>
    </font>
    <font>
      <b/>
      <sz val="11"/>
      <color indexed="81"/>
      <name val="Tahoma"/>
      <family val="2"/>
    </font>
    <font>
      <sz val="10"/>
      <color indexed="81"/>
      <name val="Tahoma"/>
      <family val="2"/>
    </font>
    <font>
      <sz val="11"/>
      <color indexed="81"/>
      <name val="Tahoma"/>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b/>
      <sz val="12"/>
      <color theme="1"/>
      <name val="Arial"/>
      <family val="2"/>
    </font>
    <font>
      <sz val="16"/>
      <color theme="1"/>
      <name val="Arial"/>
      <family val="2"/>
    </font>
    <font>
      <sz val="14"/>
      <color theme="1"/>
      <name val="Arial"/>
      <family val="2"/>
    </font>
    <font>
      <sz val="10"/>
      <color theme="1"/>
      <name val="Calibri"/>
      <family val="2"/>
      <scheme val="minor"/>
    </font>
    <font>
      <sz val="9"/>
      <color theme="1"/>
      <name val="Calibri"/>
      <family val="2"/>
      <scheme val="minor"/>
    </font>
    <font>
      <b/>
      <sz val="10"/>
      <color theme="1"/>
      <name val="Calibri"/>
      <family val="2"/>
      <scheme val="minor"/>
    </font>
    <font>
      <b/>
      <sz val="10"/>
      <color theme="1"/>
      <name val="Arial"/>
      <family val="2"/>
    </font>
    <font>
      <sz val="10"/>
      <color theme="1"/>
      <name val="Arial"/>
      <family val="2"/>
    </font>
    <font>
      <sz val="8"/>
      <color theme="1"/>
      <name val="Calibri"/>
      <family val="2"/>
      <scheme val="minor"/>
    </font>
    <font>
      <b/>
      <sz val="9"/>
      <color theme="1"/>
      <name val="Arial"/>
      <family val="2"/>
    </font>
    <font>
      <sz val="8"/>
      <color theme="1"/>
      <name val="Arial"/>
      <family val="2"/>
    </font>
    <font>
      <sz val="6"/>
      <color theme="1"/>
      <name val="Calibri"/>
      <family val="2"/>
      <scheme val="minor"/>
    </font>
    <font>
      <sz val="8"/>
      <color theme="0"/>
      <name val="Calibri"/>
      <family val="2"/>
      <scheme val="minor"/>
    </font>
    <font>
      <u/>
      <sz val="8"/>
      <color theme="10"/>
      <name val="Calibri"/>
      <family val="2"/>
      <scheme val="minor"/>
    </font>
    <font>
      <sz val="12"/>
      <color theme="0"/>
      <name val="Arial"/>
      <family val="2"/>
    </font>
    <font>
      <sz val="9"/>
      <color theme="0" tint="-0.499984740745262"/>
      <name val="Calibri"/>
      <family val="2"/>
      <scheme val="minor"/>
    </font>
    <font>
      <b/>
      <sz val="9"/>
      <color theme="0" tint="-0.499984740745262"/>
      <name val="Calibri"/>
      <family val="2"/>
      <scheme val="minor"/>
    </font>
    <font>
      <sz val="11"/>
      <color rgb="FF0070C0"/>
      <name val="Calibri"/>
      <family val="2"/>
      <scheme val="minor"/>
    </font>
    <font>
      <b/>
      <sz val="14"/>
      <color theme="1"/>
      <name val="Arial"/>
      <family val="2"/>
    </font>
    <font>
      <b/>
      <sz val="12"/>
      <color theme="3"/>
      <name val="Arial"/>
      <family val="2"/>
    </font>
    <font>
      <b/>
      <sz val="12"/>
      <color theme="0"/>
      <name val="Arial"/>
      <family val="2"/>
    </font>
    <font>
      <b/>
      <sz val="9"/>
      <color theme="0"/>
      <name val="Arial"/>
      <family val="2"/>
    </font>
    <font>
      <b/>
      <sz val="8"/>
      <color theme="0" tint="-0.499984740745262"/>
      <name val="Calibri"/>
      <family val="2"/>
      <scheme val="minor"/>
    </font>
    <font>
      <sz val="8"/>
      <name val="Calibri"/>
      <family val="2"/>
      <scheme val="minor"/>
    </font>
    <font>
      <sz val="8"/>
      <name val="Calibri"/>
      <family val="2"/>
    </font>
  </fonts>
  <fills count="20">
    <fill>
      <patternFill patternType="none"/>
    </fill>
    <fill>
      <patternFill patternType="gray125"/>
    </fill>
    <fill>
      <patternFill patternType="solid">
        <fgColor theme="5"/>
      </patternFill>
    </fill>
    <fill>
      <patternFill patternType="solid">
        <fgColor theme="0" tint="-0.1499984740745262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bgColor indexed="64"/>
      </patternFill>
    </fill>
    <fill>
      <patternFill patternType="solid">
        <fgColor theme="4" tint="0.79998168889431442"/>
        <bgColor indexed="64"/>
      </patternFill>
    </fill>
    <fill>
      <patternFill patternType="solid">
        <fgColor theme="9"/>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theme="1" tint="0.499984740745262"/>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3" fillId="2" borderId="0" applyNumberFormat="0" applyBorder="0" applyAlignment="0" applyProtection="0"/>
    <xf numFmtId="0" fontId="14" fillId="0" borderId="0" applyNumberFormat="0" applyFill="0" applyBorder="0" applyAlignment="0" applyProtection="0"/>
    <xf numFmtId="0" fontId="12" fillId="0" borderId="0"/>
  </cellStyleXfs>
  <cellXfs count="334">
    <xf numFmtId="0" fontId="0" fillId="0" borderId="0" xfId="0"/>
    <xf numFmtId="0" fontId="0" fillId="0" borderId="1" xfId="0" applyBorder="1"/>
    <xf numFmtId="0" fontId="0" fillId="0" borderId="0" xfId="0" applyBorder="1"/>
    <xf numFmtId="0" fontId="0" fillId="0" borderId="2" xfId="0" applyBorder="1"/>
    <xf numFmtId="0" fontId="0" fillId="0" borderId="0" xfId="0"/>
    <xf numFmtId="0" fontId="0" fillId="0" borderId="3" xfId="0" applyBorder="1"/>
    <xf numFmtId="0" fontId="16" fillId="0" borderId="0" xfId="0" applyFont="1"/>
    <xf numFmtId="0" fontId="17" fillId="0" borderId="0" xfId="0" applyFont="1" applyAlignment="1"/>
    <xf numFmtId="0" fontId="16" fillId="0" borderId="0" xfId="0" applyFont="1" applyAlignment="1"/>
    <xf numFmtId="0" fontId="18" fillId="0" borderId="0" xfId="0" applyFont="1"/>
    <xf numFmtId="0" fontId="18" fillId="0" borderId="3" xfId="0" applyFont="1" applyBorder="1" applyAlignment="1">
      <alignment horizontal="center" wrapText="1"/>
    </xf>
    <xf numFmtId="0" fontId="19" fillId="0" borderId="3" xfId="0" applyFont="1" applyBorder="1" applyAlignment="1"/>
    <xf numFmtId="0" fontId="19" fillId="0" borderId="3" xfId="0" applyFont="1" applyBorder="1" applyAlignment="1">
      <alignment horizontal="center" wrapText="1"/>
    </xf>
    <xf numFmtId="0" fontId="19" fillId="0" borderId="3" xfId="0" applyFont="1" applyBorder="1" applyAlignment="1">
      <alignment horizontal="center"/>
    </xf>
    <xf numFmtId="0" fontId="19" fillId="0" borderId="3" xfId="0" applyFont="1" applyBorder="1" applyAlignment="1">
      <alignment wrapText="1"/>
    </xf>
    <xf numFmtId="0" fontId="18" fillId="0" borderId="3" xfId="0" applyFont="1" applyFill="1" applyBorder="1" applyAlignment="1">
      <alignment horizontal="center" wrapText="1"/>
    </xf>
    <xf numFmtId="0" fontId="19" fillId="0" borderId="3" xfId="0" applyFont="1" applyBorder="1"/>
    <xf numFmtId="0" fontId="19" fillId="0" borderId="3" xfId="0" applyFont="1" applyBorder="1" applyAlignment="1">
      <alignment horizontal="left" vertical="center" wrapText="1"/>
    </xf>
    <xf numFmtId="0" fontId="0" fillId="0" borderId="4" xfId="0" applyBorder="1"/>
    <xf numFmtId="0" fontId="0" fillId="0" borderId="5" xfId="0" applyBorder="1"/>
    <xf numFmtId="0" fontId="0" fillId="0" borderId="6" xfId="0" applyBorder="1" applyAlignment="1">
      <alignment wrapText="1"/>
    </xf>
    <xf numFmtId="0" fontId="20" fillId="0" borderId="3" xfId="0" applyFont="1" applyBorder="1" applyAlignment="1"/>
    <xf numFmtId="49" fontId="20" fillId="0" borderId="7" xfId="0" applyNumberFormat="1" applyFont="1" applyBorder="1" applyAlignment="1">
      <alignment horizontal="center" wrapText="1"/>
    </xf>
    <xf numFmtId="49" fontId="19" fillId="0" borderId="7" xfId="0" applyNumberFormat="1" applyFont="1" applyBorder="1" applyAlignment="1">
      <alignment horizontal="center" wrapText="1"/>
    </xf>
    <xf numFmtId="0" fontId="19" fillId="0" borderId="8" xfId="0" applyFont="1" applyBorder="1" applyAlignment="1">
      <alignment wrapText="1"/>
    </xf>
    <xf numFmtId="49" fontId="18" fillId="0" borderId="7" xfId="0" applyNumberFormat="1" applyFont="1" applyFill="1" applyBorder="1" applyAlignment="1">
      <alignment horizontal="center" wrapText="1"/>
    </xf>
    <xf numFmtId="0" fontId="19" fillId="0" borderId="8" xfId="0" applyFont="1" applyBorder="1"/>
    <xf numFmtId="0" fontId="18" fillId="0" borderId="9" xfId="0" applyFont="1" applyFill="1" applyBorder="1" applyAlignment="1">
      <alignment horizontal="center" wrapText="1"/>
    </xf>
    <xf numFmtId="0" fontId="19" fillId="0" borderId="10" xfId="0" applyFont="1" applyBorder="1"/>
    <xf numFmtId="0" fontId="19" fillId="0" borderId="11" xfId="0" applyFont="1" applyBorder="1"/>
    <xf numFmtId="0" fontId="20" fillId="0" borderId="8" xfId="0" applyFont="1" applyBorder="1" applyAlignment="1">
      <alignment horizontal="center" wrapText="1"/>
    </xf>
    <xf numFmtId="0" fontId="20" fillId="0" borderId="3" xfId="0" applyFont="1" applyBorder="1"/>
    <xf numFmtId="0" fontId="18" fillId="0" borderId="0" xfId="0" applyFont="1" applyAlignment="1"/>
    <xf numFmtId="0" fontId="20" fillId="0" borderId="3" xfId="0" applyFont="1" applyBorder="1" applyAlignment="1">
      <alignment horizontal="center"/>
    </xf>
    <xf numFmtId="0" fontId="21" fillId="0" borderId="3" xfId="0" applyFont="1" applyBorder="1" applyAlignment="1">
      <alignment horizontal="center"/>
    </xf>
    <xf numFmtId="0" fontId="0" fillId="0" borderId="12" xfId="0" applyBorder="1"/>
    <xf numFmtId="0" fontId="0" fillId="0" borderId="13" xfId="0" applyBorder="1"/>
    <xf numFmtId="0" fontId="0" fillId="0" borderId="14" xfId="0" applyBorder="1"/>
    <xf numFmtId="0" fontId="21" fillId="0" borderId="0" xfId="0" applyFont="1" applyAlignment="1"/>
    <xf numFmtId="0" fontId="21" fillId="0" borderId="0" xfId="0" applyFont="1" applyBorder="1" applyAlignment="1"/>
    <xf numFmtId="0" fontId="0" fillId="0" borderId="7" xfId="0" applyBorder="1"/>
    <xf numFmtId="0" fontId="0" fillId="0" borderId="8" xfId="0" applyBorder="1"/>
    <xf numFmtId="0" fontId="0" fillId="0" borderId="9" xfId="0" applyBorder="1"/>
    <xf numFmtId="0" fontId="0" fillId="0" borderId="10" xfId="0" applyBorder="1"/>
    <xf numFmtId="0" fontId="20" fillId="0" borderId="15" xfId="0" applyFont="1" applyBorder="1"/>
    <xf numFmtId="0" fontId="20" fillId="0" borderId="16" xfId="0" applyFont="1" applyBorder="1"/>
    <xf numFmtId="0" fontId="0" fillId="0" borderId="11" xfId="0" applyBorder="1"/>
    <xf numFmtId="0" fontId="20" fillId="0" borderId="8" xfId="0" applyFont="1" applyBorder="1" applyAlignment="1">
      <alignment horizontal="center"/>
    </xf>
    <xf numFmtId="0" fontId="20" fillId="0" borderId="11" xfId="0" applyFont="1" applyBorder="1" applyAlignment="1">
      <alignment horizontal="center"/>
    </xf>
    <xf numFmtId="0" fontId="18" fillId="0" borderId="1" xfId="0" applyFont="1" applyBorder="1"/>
    <xf numFmtId="0" fontId="20" fillId="0" borderId="7" xfId="0" applyFont="1" applyBorder="1"/>
    <xf numFmtId="0" fontId="20" fillId="0" borderId="8" xfId="0" applyFont="1" applyBorder="1"/>
    <xf numFmtId="0" fontId="20" fillId="0" borderId="10" xfId="0" applyFont="1" applyBorder="1" applyAlignment="1">
      <alignment horizontal="center"/>
    </xf>
    <xf numFmtId="0" fontId="22" fillId="0" borderId="0" xfId="0" applyFont="1" applyAlignment="1">
      <alignment horizontal="center"/>
    </xf>
    <xf numFmtId="0" fontId="23" fillId="0" borderId="13" xfId="0" applyFont="1" applyBorder="1" applyAlignment="1"/>
    <xf numFmtId="0" fontId="25" fillId="3" borderId="3" xfId="0" applyFont="1" applyFill="1" applyBorder="1" applyAlignment="1">
      <alignment horizontal="center" vertical="center" wrapText="1"/>
    </xf>
    <xf numFmtId="0" fontId="25" fillId="3" borderId="3" xfId="0" applyFont="1" applyFill="1" applyBorder="1" applyAlignment="1">
      <alignment horizontal="center" vertical="center"/>
    </xf>
    <xf numFmtId="0" fontId="20" fillId="0" borderId="0" xfId="0" applyFont="1" applyAlignment="1"/>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0" fillId="0" borderId="17" xfId="0" applyBorder="1"/>
    <xf numFmtId="0" fontId="0" fillId="0" borderId="18" xfId="0" applyBorder="1"/>
    <xf numFmtId="0" fontId="21" fillId="0" borderId="17" xfId="0" applyFont="1" applyBorder="1" applyAlignment="1"/>
    <xf numFmtId="0" fontId="21" fillId="0" borderId="18" xfId="0" applyFont="1" applyBorder="1" applyAlignment="1"/>
    <xf numFmtId="0" fontId="0" fillId="0" borderId="19" xfId="0" applyBorder="1"/>
    <xf numFmtId="0" fontId="0" fillId="0" borderId="20" xfId="0" applyBorder="1"/>
    <xf numFmtId="0" fontId="0" fillId="0" borderId="21" xfId="0" applyBorder="1"/>
    <xf numFmtId="0" fontId="21" fillId="3" borderId="7" xfId="0" applyFont="1" applyFill="1" applyBorder="1" applyAlignment="1">
      <alignment horizontal="center"/>
    </xf>
    <xf numFmtId="0" fontId="21" fillId="3" borderId="3" xfId="0" applyFont="1" applyFill="1" applyBorder="1" applyAlignment="1">
      <alignment horizontal="center"/>
    </xf>
    <xf numFmtId="0" fontId="21" fillId="3" borderId="12" xfId="0" applyFont="1" applyFill="1" applyBorder="1"/>
    <xf numFmtId="0" fontId="21" fillId="3" borderId="14" xfId="0" applyFont="1" applyFill="1" applyBorder="1"/>
    <xf numFmtId="0" fontId="16" fillId="3" borderId="1" xfId="0" applyFont="1" applyFill="1" applyBorder="1"/>
    <xf numFmtId="0" fontId="16" fillId="3" borderId="0" xfId="0" applyFont="1" applyFill="1" applyBorder="1"/>
    <xf numFmtId="0" fontId="16" fillId="3" borderId="2" xfId="0" applyFont="1" applyFill="1" applyBorder="1"/>
    <xf numFmtId="0" fontId="16" fillId="3" borderId="7" xfId="0" applyFont="1" applyFill="1" applyBorder="1" applyAlignment="1">
      <alignment horizontal="center" wrapText="1"/>
    </xf>
    <xf numFmtId="0" fontId="16" fillId="3" borderId="3" xfId="0" applyFont="1" applyFill="1" applyBorder="1" applyAlignment="1"/>
    <xf numFmtId="0" fontId="16" fillId="3" borderId="8" xfId="0" applyFont="1" applyFill="1" applyBorder="1" applyAlignment="1">
      <alignment horizontal="center" wrapText="1"/>
    </xf>
    <xf numFmtId="0" fontId="15" fillId="3" borderId="3" xfId="0" applyFont="1" applyFill="1" applyBorder="1" applyAlignment="1">
      <alignment horizontal="center" vertical="center"/>
    </xf>
    <xf numFmtId="0" fontId="15" fillId="3" borderId="3" xfId="0" applyFont="1" applyFill="1" applyBorder="1" applyAlignment="1">
      <alignment horizontal="center" vertical="center" wrapText="1"/>
    </xf>
    <xf numFmtId="0" fontId="0" fillId="0" borderId="22" xfId="0" applyBorder="1" applyAlignment="1">
      <alignment horizontal="left" wrapText="1"/>
    </xf>
    <xf numFmtId="0" fontId="0" fillId="0" borderId="22" xfId="0" applyBorder="1" applyAlignment="1">
      <alignment horizontal="center"/>
    </xf>
    <xf numFmtId="0" fontId="15" fillId="3" borderId="12" xfId="0" applyFont="1" applyFill="1" applyBorder="1" applyAlignment="1">
      <alignment horizontal="center"/>
    </xf>
    <xf numFmtId="0" fontId="15" fillId="3" borderId="23" xfId="0" applyFont="1" applyFill="1" applyBorder="1" applyAlignment="1">
      <alignment horizontal="center"/>
    </xf>
    <xf numFmtId="0" fontId="0" fillId="0" borderId="22" xfId="0" applyBorder="1" applyAlignment="1">
      <alignment horizontal="center" vertical="center"/>
    </xf>
    <xf numFmtId="0" fontId="0" fillId="0" borderId="22" xfId="0" applyBorder="1" applyAlignment="1">
      <alignment wrapText="1"/>
    </xf>
    <xf numFmtId="0" fontId="21" fillId="3" borderId="3" xfId="0" applyFont="1" applyFill="1" applyBorder="1" applyAlignment="1">
      <alignment horizontal="center" vertical="center"/>
    </xf>
    <xf numFmtId="0" fontId="24" fillId="0" borderId="0" xfId="0" applyFont="1" applyAlignment="1">
      <alignment wrapText="1"/>
    </xf>
    <xf numFmtId="0" fontId="26" fillId="3" borderId="24" xfId="0" applyFont="1" applyFill="1" applyBorder="1" applyAlignment="1">
      <alignment horizontal="center" wrapText="1"/>
    </xf>
    <xf numFmtId="0" fontId="26" fillId="3" borderId="25" xfId="0" applyFont="1" applyFill="1" applyBorder="1" applyAlignment="1">
      <alignment horizontal="center" wrapText="1"/>
    </xf>
    <xf numFmtId="0" fontId="24" fillId="0" borderId="26" xfId="0" applyFont="1" applyBorder="1" applyAlignment="1">
      <alignment wrapText="1"/>
    </xf>
    <xf numFmtId="0" fontId="24" fillId="0" borderId="3" xfId="0" applyFont="1" applyBorder="1" applyAlignment="1">
      <alignment wrapText="1"/>
    </xf>
    <xf numFmtId="0" fontId="20" fillId="4" borderId="3" xfId="0" applyFont="1" applyFill="1" applyBorder="1" applyAlignment="1">
      <alignment horizontal="center" wrapText="1"/>
    </xf>
    <xf numFmtId="0" fontId="20" fillId="5" borderId="3" xfId="0" applyFont="1" applyFill="1" applyBorder="1" applyAlignment="1">
      <alignment horizontal="center" wrapText="1"/>
    </xf>
    <xf numFmtId="0" fontId="20" fillId="6" borderId="3" xfId="0" applyFont="1" applyFill="1" applyBorder="1" applyAlignment="1">
      <alignment horizontal="center" wrapText="1"/>
    </xf>
    <xf numFmtId="0" fontId="20" fillId="7" borderId="3" xfId="0" applyFont="1" applyFill="1" applyBorder="1" applyAlignment="1">
      <alignment horizont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27" fillId="3" borderId="3" xfId="0" applyFont="1" applyFill="1" applyBorder="1" applyAlignment="1">
      <alignment horizontal="center" vertical="center" wrapText="1"/>
    </xf>
    <xf numFmtId="0" fontId="28" fillId="0" borderId="27" xfId="0" applyFont="1" applyBorder="1" applyAlignment="1">
      <alignment horizontal="center" vertical="center"/>
    </xf>
    <xf numFmtId="0" fontId="20" fillId="0" borderId="27" xfId="0" applyFont="1" applyBorder="1" applyAlignment="1">
      <alignment horizontal="center" vertical="center"/>
    </xf>
    <xf numFmtId="0" fontId="0" fillId="0" borderId="0" xfId="0" applyAlignment="1">
      <alignment vertical="center"/>
    </xf>
    <xf numFmtId="0" fontId="29" fillId="0" borderId="0" xfId="0" applyFont="1" applyAlignment="1">
      <alignment vertical="center" wrapText="1"/>
    </xf>
    <xf numFmtId="0" fontId="0" fillId="0" borderId="0" xfId="0" applyBorder="1" applyAlignment="1">
      <alignment vertical="center"/>
    </xf>
    <xf numFmtId="0" fontId="29" fillId="0" borderId="0" xfId="0" applyFont="1" applyBorder="1" applyAlignment="1">
      <alignment vertical="center" wrapText="1"/>
    </xf>
    <xf numFmtId="0" fontId="0" fillId="0" borderId="1" xfId="0"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vertical="center" textRotation="90"/>
    </xf>
    <xf numFmtId="0" fontId="0" fillId="0" borderId="3" xfId="0" applyBorder="1" applyAlignment="1">
      <alignment horizontal="center" vertical="center"/>
    </xf>
    <xf numFmtId="0" fontId="29" fillId="0" borderId="13" xfId="0" applyFont="1" applyBorder="1" applyAlignment="1">
      <alignment vertical="center" wrapText="1"/>
    </xf>
    <xf numFmtId="0" fontId="29" fillId="0" borderId="14" xfId="0" applyFont="1" applyBorder="1" applyAlignment="1">
      <alignment vertical="center" wrapText="1"/>
    </xf>
    <xf numFmtId="0" fontId="29" fillId="0" borderId="2" xfId="0" applyFont="1" applyBorder="1" applyAlignment="1">
      <alignment vertical="center" wrapText="1"/>
    </xf>
    <xf numFmtId="0" fontId="28" fillId="0" borderId="27" xfId="0" applyFont="1" applyBorder="1" applyAlignment="1">
      <alignment horizontal="left" vertical="center" wrapText="1"/>
    </xf>
    <xf numFmtId="0" fontId="0" fillId="0" borderId="0" xfId="0" applyAlignment="1">
      <alignment horizontal="left" vertical="center"/>
    </xf>
    <xf numFmtId="0" fontId="31" fillId="0" borderId="27" xfId="0" applyFont="1" applyBorder="1" applyAlignment="1">
      <alignment horizontal="left" vertical="center" wrapText="1"/>
    </xf>
    <xf numFmtId="0" fontId="15" fillId="3" borderId="23" xfId="0" applyFont="1" applyFill="1" applyBorder="1" applyAlignment="1">
      <alignment horizontal="center"/>
    </xf>
    <xf numFmtId="0" fontId="21" fillId="0" borderId="3" xfId="0" applyFont="1" applyBorder="1" applyAlignment="1">
      <alignment horizontal="center"/>
    </xf>
    <xf numFmtId="0" fontId="16" fillId="3" borderId="5" xfId="0" applyFont="1" applyFill="1" applyBorder="1" applyAlignment="1">
      <alignment horizontal="center" wrapText="1"/>
    </xf>
    <xf numFmtId="0" fontId="15" fillId="0" borderId="16" xfId="0" applyFont="1" applyBorder="1" applyAlignment="1">
      <alignment horizontal="left" wrapText="1"/>
    </xf>
    <xf numFmtId="49" fontId="20" fillId="0" borderId="5" xfId="0" applyNumberFormat="1" applyFont="1" applyBorder="1" applyAlignment="1">
      <alignment horizontal="center" wrapText="1"/>
    </xf>
    <xf numFmtId="0" fontId="15" fillId="0" borderId="29" xfId="0" applyFont="1" applyBorder="1" applyAlignment="1">
      <alignment horizontal="left" wrapText="1"/>
    </xf>
    <xf numFmtId="0" fontId="0" fillId="0" borderId="30" xfId="0" applyBorder="1" applyAlignment="1">
      <alignment horizontal="left" wrapText="1"/>
    </xf>
    <xf numFmtId="0" fontId="0" fillId="0" borderId="30" xfId="0" applyBorder="1" applyAlignment="1">
      <alignment horizontal="center" vertical="center"/>
    </xf>
    <xf numFmtId="49" fontId="20" fillId="0" borderId="6" xfId="0" applyNumberFormat="1" applyFont="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xf>
    <xf numFmtId="0" fontId="0" fillId="0" borderId="22" xfId="0" applyBorder="1" applyAlignment="1">
      <alignment horizontal="left" vertical="top" wrapText="1"/>
    </xf>
    <xf numFmtId="0" fontId="0" fillId="0" borderId="0" xfId="0" applyAlignment="1">
      <alignment horizontal="center" vertical="center" textRotation="90"/>
    </xf>
    <xf numFmtId="0" fontId="20" fillId="15" borderId="3" xfId="0" applyFont="1" applyFill="1" applyBorder="1" applyAlignment="1">
      <alignment horizontal="center" wrapText="1"/>
    </xf>
    <xf numFmtId="0" fontId="20" fillId="16" borderId="3" xfId="0" applyFont="1" applyFill="1" applyBorder="1" applyAlignment="1">
      <alignment horizontal="center" wrapText="1"/>
    </xf>
    <xf numFmtId="0" fontId="20" fillId="17" borderId="3" xfId="0" applyFont="1" applyFill="1" applyBorder="1" applyAlignment="1">
      <alignment horizontal="center" wrapText="1"/>
    </xf>
    <xf numFmtId="0" fontId="35" fillId="18" borderId="3" xfId="0" applyFont="1" applyFill="1" applyBorder="1" applyAlignment="1">
      <alignment horizontal="center" wrapText="1"/>
    </xf>
    <xf numFmtId="0" fontId="0" fillId="0" borderId="3" xfId="0"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wrapText="1"/>
      <protection locked="0"/>
    </xf>
    <xf numFmtId="0" fontId="20" fillId="0" borderId="3" xfId="0" applyFont="1" applyBorder="1" applyAlignment="1" applyProtection="1">
      <alignment horizontal="center" vertical="center"/>
      <protection locked="0"/>
    </xf>
    <xf numFmtId="0" fontId="15" fillId="0" borderId="0" xfId="0" applyFont="1" applyAlignment="1">
      <alignment vertical="center" wrapText="1"/>
    </xf>
    <xf numFmtId="0" fontId="0" fillId="0" borderId="0" xfId="0" applyAlignment="1">
      <alignment wrapText="1"/>
    </xf>
    <xf numFmtId="0" fontId="15" fillId="0" borderId="0" xfId="0" applyFont="1" applyAlignment="1">
      <alignment horizontal="center" vertical="center" wrapText="1"/>
    </xf>
    <xf numFmtId="0" fontId="15" fillId="0" borderId="0" xfId="0" applyFont="1"/>
    <xf numFmtId="0" fontId="38" fillId="0" borderId="0" xfId="0" applyFont="1" applyFill="1"/>
    <xf numFmtId="0" fontId="38" fillId="0" borderId="0" xfId="0" applyFont="1" applyFill="1" applyAlignment="1">
      <alignment wrapText="1"/>
    </xf>
    <xf numFmtId="0" fontId="0" fillId="0" borderId="0" xfId="0" applyFill="1" applyAlignment="1">
      <alignment wrapText="1"/>
    </xf>
    <xf numFmtId="0" fontId="0" fillId="0" borderId="0" xfId="0" applyFill="1"/>
    <xf numFmtId="0" fontId="0" fillId="0" borderId="3" xfId="0" applyBorder="1" applyAlignment="1" applyProtection="1">
      <alignment vertical="center" wrapText="1"/>
      <protection locked="0"/>
    </xf>
    <xf numFmtId="0" fontId="21" fillId="3" borderId="13" xfId="0" applyFont="1" applyFill="1" applyBorder="1" applyAlignment="1" applyProtection="1">
      <alignment vertical="center"/>
    </xf>
    <xf numFmtId="0" fontId="30" fillId="3" borderId="28" xfId="0" applyFont="1" applyFill="1" applyBorder="1" applyAlignment="1" applyProtection="1">
      <alignment vertical="center" wrapText="1"/>
    </xf>
    <xf numFmtId="0" fontId="24" fillId="3" borderId="3" xfId="0" applyFont="1" applyFill="1" applyBorder="1" applyAlignment="1" applyProtection="1">
      <alignment horizontal="center" vertical="center" wrapText="1"/>
    </xf>
    <xf numFmtId="0" fontId="36" fillId="10" borderId="28" xfId="0" applyFont="1" applyFill="1" applyBorder="1" applyAlignment="1" applyProtection="1">
      <alignment horizontal="center" vertical="center" wrapText="1"/>
    </xf>
    <xf numFmtId="0" fontId="37" fillId="10" borderId="31"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34" fillId="11" borderId="27" xfId="2" applyFont="1" applyFill="1" applyBorder="1" applyAlignment="1" applyProtection="1">
      <alignment horizontal="center" vertical="center" wrapText="1"/>
    </xf>
    <xf numFmtId="0" fontId="29" fillId="11" borderId="27" xfId="0" applyFont="1" applyFill="1" applyBorder="1" applyAlignment="1" applyProtection="1">
      <alignment horizontal="center" vertical="center" wrapText="1"/>
    </xf>
    <xf numFmtId="0" fontId="29" fillId="12" borderId="27" xfId="0" applyFont="1" applyFill="1" applyBorder="1" applyAlignment="1" applyProtection="1">
      <alignment horizontal="center" vertical="center" wrapText="1"/>
    </xf>
    <xf numFmtId="0" fontId="34" fillId="12" borderId="27" xfId="2" applyFont="1" applyFill="1" applyBorder="1" applyAlignment="1" applyProtection="1">
      <alignment horizontal="center" vertical="center" wrapText="1"/>
    </xf>
    <xf numFmtId="0" fontId="32" fillId="10" borderId="3" xfId="0" applyFont="1" applyFill="1" applyBorder="1" applyAlignment="1" applyProtection="1">
      <alignment vertical="center" wrapText="1"/>
    </xf>
    <xf numFmtId="0" fontId="32" fillId="10" borderId="3" xfId="0" applyFont="1" applyFill="1" applyBorder="1" applyAlignment="1" applyProtection="1">
      <alignment horizontal="left" vertical="center" wrapText="1"/>
    </xf>
    <xf numFmtId="0" fontId="33" fillId="13" borderId="27" xfId="0" applyFont="1" applyFill="1" applyBorder="1" applyAlignment="1" applyProtection="1">
      <alignment horizontal="center" vertical="center" wrapText="1"/>
    </xf>
    <xf numFmtId="0" fontId="29" fillId="3" borderId="27" xfId="0" applyFont="1" applyFill="1" applyBorder="1" applyAlignment="1" applyProtection="1">
      <alignment horizontal="center" vertical="center" wrapText="1"/>
    </xf>
    <xf numFmtId="0" fontId="3" fillId="0" borderId="3" xfId="3" applyFont="1" applyFill="1" applyBorder="1" applyAlignment="1" applyProtection="1">
      <alignment vertical="center" wrapText="1"/>
    </xf>
    <xf numFmtId="0" fontId="29" fillId="0" borderId="3" xfId="0" applyFont="1" applyFill="1" applyBorder="1" applyAlignment="1" applyProtection="1">
      <alignment vertical="center" wrapText="1"/>
    </xf>
    <xf numFmtId="0" fontId="29" fillId="6" borderId="3" xfId="0" applyFont="1" applyFill="1" applyBorder="1" applyAlignment="1" applyProtection="1">
      <alignment vertical="center" wrapText="1"/>
    </xf>
    <xf numFmtId="0" fontId="0" fillId="8" borderId="3" xfId="0" applyFill="1" applyBorder="1" applyAlignment="1" applyProtection="1">
      <alignment horizontal="center" vertical="center"/>
    </xf>
    <xf numFmtId="0" fontId="0" fillId="9" borderId="3" xfId="0" applyFill="1" applyBorder="1" applyAlignment="1" applyProtection="1">
      <alignment vertical="center"/>
    </xf>
    <xf numFmtId="0" fontId="0" fillId="5" borderId="3" xfId="0" applyFill="1" applyBorder="1" applyAlignment="1" applyProtection="1">
      <alignment horizontal="center" vertical="center"/>
    </xf>
    <xf numFmtId="0" fontId="0" fillId="0" borderId="3" xfId="0" applyFill="1" applyBorder="1" applyAlignment="1" applyProtection="1">
      <alignment horizontal="center" vertical="center"/>
    </xf>
    <xf numFmtId="0" fontId="29" fillId="14" borderId="3" xfId="0" applyFont="1" applyFill="1" applyBorder="1" applyAlignment="1" applyProtection="1">
      <alignment vertical="center" wrapText="1"/>
    </xf>
    <xf numFmtId="0" fontId="24" fillId="0" borderId="3" xfId="0" applyFont="1" applyBorder="1" applyAlignment="1" applyProtection="1">
      <alignment wrapText="1"/>
    </xf>
    <xf numFmtId="0" fontId="29" fillId="14" borderId="3" xfId="0" applyFont="1" applyFill="1" applyBorder="1" applyAlignment="1" applyProtection="1">
      <alignment horizontal="center" vertical="center" wrapText="1"/>
    </xf>
    <xf numFmtId="0" fontId="29" fillId="0" borderId="3" xfId="0" applyFont="1" applyFill="1" applyBorder="1" applyAlignment="1" applyProtection="1">
      <alignment horizontal="left" vertical="center" wrapText="1"/>
    </xf>
    <xf numFmtId="0" fontId="29" fillId="0" borderId="3" xfId="0" applyFont="1" applyFill="1" applyBorder="1" applyAlignment="1" applyProtection="1">
      <alignment horizontal="center" vertical="center" wrapText="1"/>
    </xf>
    <xf numFmtId="14" fontId="29" fillId="0" borderId="3" xfId="0" applyNumberFormat="1" applyFont="1" applyFill="1" applyBorder="1" applyAlignment="1" applyProtection="1">
      <alignment horizontal="center" vertical="center" wrapText="1"/>
    </xf>
    <xf numFmtId="0" fontId="3" fillId="0" borderId="27" xfId="3" applyFont="1" applyFill="1" applyBorder="1" applyAlignment="1" applyProtection="1">
      <alignment vertical="center" wrapText="1"/>
    </xf>
    <xf numFmtId="15" fontId="29" fillId="0" borderId="3" xfId="0" applyNumberFormat="1" applyFont="1" applyFill="1" applyBorder="1" applyAlignment="1" applyProtection="1">
      <alignment horizontal="center" vertical="center" wrapText="1"/>
    </xf>
    <xf numFmtId="0" fontId="29" fillId="0" borderId="3" xfId="0" applyFont="1" applyBorder="1" applyAlignment="1" applyProtection="1">
      <alignment horizontal="left" vertical="center" wrapText="1"/>
    </xf>
    <xf numFmtId="0" fontId="29" fillId="0" borderId="3" xfId="0" applyFont="1" applyBorder="1" applyAlignment="1" applyProtection="1">
      <alignment horizontal="center" vertical="center" wrapText="1"/>
    </xf>
    <xf numFmtId="0" fontId="3" fillId="0" borderId="3" xfId="3" applyFont="1" applyFill="1" applyBorder="1" applyAlignment="1" applyProtection="1">
      <alignment vertical="center" wrapText="1"/>
      <protection locked="0"/>
    </xf>
    <xf numFmtId="0" fontId="0" fillId="0" borderId="27" xfId="0" applyFill="1" applyBorder="1" applyAlignment="1" applyProtection="1">
      <alignment horizontal="center" vertical="center"/>
    </xf>
    <xf numFmtId="0" fontId="0" fillId="0" borderId="26" xfId="0" applyFill="1" applyBorder="1" applyAlignment="1" applyProtection="1">
      <alignment horizontal="center" vertical="center"/>
    </xf>
    <xf numFmtId="0" fontId="29" fillId="14" borderId="27" xfId="0" applyFont="1" applyFill="1" applyBorder="1" applyAlignment="1" applyProtection="1">
      <alignment horizontal="center" vertical="center" wrapText="1"/>
    </xf>
    <xf numFmtId="0" fontId="29" fillId="14" borderId="26" xfId="0" applyFont="1" applyFill="1" applyBorder="1" applyAlignment="1" applyProtection="1">
      <alignment horizontal="center" vertical="center" wrapText="1"/>
    </xf>
    <xf numFmtId="0" fontId="29" fillId="0" borderId="27"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 fillId="0" borderId="27" xfId="3" applyFont="1" applyFill="1" applyBorder="1" applyAlignment="1" applyProtection="1">
      <alignment horizontal="left" vertical="center" wrapText="1"/>
    </xf>
    <xf numFmtId="0" fontId="3" fillId="0" borderId="26" xfId="3" applyFont="1" applyFill="1" applyBorder="1" applyAlignment="1" applyProtection="1">
      <alignment horizontal="left" vertical="center" wrapText="1"/>
    </xf>
    <xf numFmtId="0" fontId="3" fillId="0" borderId="27" xfId="3" applyFont="1" applyFill="1" applyBorder="1" applyAlignment="1" applyProtection="1">
      <alignment horizontal="center" vertical="center" wrapText="1"/>
    </xf>
    <xf numFmtId="0" fontId="3" fillId="0" borderId="26" xfId="3" applyFont="1" applyFill="1" applyBorder="1" applyAlignment="1" applyProtection="1">
      <alignment horizontal="center" vertical="center" wrapText="1"/>
    </xf>
    <xf numFmtId="0" fontId="29" fillId="6" borderId="27" xfId="0" applyFont="1" applyFill="1" applyBorder="1" applyAlignment="1" applyProtection="1">
      <alignment horizontal="left" vertical="center" wrapText="1"/>
    </xf>
    <xf numFmtId="0" fontId="29" fillId="6" borderId="26" xfId="0" applyFont="1" applyFill="1" applyBorder="1" applyAlignment="1" applyProtection="1">
      <alignment horizontal="left" vertical="center" wrapText="1"/>
    </xf>
    <xf numFmtId="0" fontId="0" fillId="8" borderId="27" xfId="0" applyFill="1" applyBorder="1" applyAlignment="1" applyProtection="1">
      <alignment horizontal="center" vertical="center"/>
    </xf>
    <xf numFmtId="0" fontId="0" fillId="8" borderId="26" xfId="0" applyFill="1" applyBorder="1" applyAlignment="1" applyProtection="1">
      <alignment horizontal="center" vertical="center"/>
    </xf>
    <xf numFmtId="0" fontId="0" fillId="9" borderId="27" xfId="0" applyFill="1" applyBorder="1" applyAlignment="1" applyProtection="1">
      <alignment horizontal="center" vertical="center"/>
    </xf>
    <xf numFmtId="0" fontId="0" fillId="9" borderId="26" xfId="0" applyFill="1" applyBorder="1" applyAlignment="1" applyProtection="1">
      <alignment horizontal="center" vertical="center"/>
    </xf>
    <xf numFmtId="0" fontId="0" fillId="5" borderId="27" xfId="0" applyFill="1" applyBorder="1" applyAlignment="1" applyProtection="1">
      <alignment horizontal="center" vertical="center"/>
    </xf>
    <xf numFmtId="0" fontId="0" fillId="5" borderId="26" xfId="0" applyFill="1" applyBorder="1" applyAlignment="1" applyProtection="1">
      <alignment horizontal="center" vertical="center"/>
    </xf>
    <xf numFmtId="0" fontId="29" fillId="0" borderId="27"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3" fillId="0" borderId="37" xfId="3" applyFont="1" applyFill="1" applyBorder="1" applyAlignment="1" applyProtection="1">
      <alignment horizontal="center" vertical="center" wrapText="1"/>
    </xf>
    <xf numFmtId="0" fontId="3" fillId="0" borderId="37" xfId="3" applyFont="1" applyFill="1" applyBorder="1" applyAlignment="1" applyProtection="1">
      <alignment horizontal="left" vertical="center" wrapText="1"/>
    </xf>
    <xf numFmtId="0" fontId="29" fillId="0" borderId="37" xfId="0" applyFont="1" applyFill="1" applyBorder="1" applyAlignment="1" applyProtection="1">
      <alignment horizontal="center" vertical="center" wrapText="1"/>
    </xf>
    <xf numFmtId="0" fontId="29" fillId="6" borderId="37" xfId="0" applyFont="1" applyFill="1" applyBorder="1" applyAlignment="1" applyProtection="1">
      <alignment horizontal="left" vertical="center" wrapText="1"/>
    </xf>
    <xf numFmtId="0" fontId="0" fillId="8" borderId="37" xfId="0" applyFill="1" applyBorder="1" applyAlignment="1" applyProtection="1">
      <alignment horizontal="center" vertical="center"/>
    </xf>
    <xf numFmtId="0" fontId="0" fillId="9" borderId="37" xfId="0" applyFill="1" applyBorder="1" applyAlignment="1" applyProtection="1">
      <alignment horizontal="center" vertical="center"/>
    </xf>
    <xf numFmtId="0" fontId="0" fillId="5" borderId="37" xfId="0" applyFill="1" applyBorder="1" applyAlignment="1" applyProtection="1">
      <alignment horizontal="center" vertical="center"/>
    </xf>
    <xf numFmtId="0" fontId="29" fillId="3" borderId="27" xfId="0" applyFont="1" applyFill="1" applyBorder="1" applyAlignment="1" applyProtection="1">
      <alignment horizontal="center" vertical="center" wrapText="1"/>
    </xf>
    <xf numFmtId="0" fontId="29" fillId="3" borderId="37" xfId="0" applyFont="1" applyFill="1" applyBorder="1" applyAlignment="1" applyProtection="1">
      <alignment horizontal="center" vertical="center" wrapText="1"/>
    </xf>
    <xf numFmtId="0" fontId="18" fillId="0" borderId="34" xfId="0" applyFont="1" applyBorder="1" applyAlignment="1">
      <alignment horizontal="right" vertical="center" wrapText="1"/>
    </xf>
    <xf numFmtId="0" fontId="18" fillId="0" borderId="34" xfId="0" applyFont="1" applyBorder="1" applyAlignment="1">
      <alignment horizontal="righ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40" fillId="14" borderId="12" xfId="0" applyFont="1" applyFill="1" applyBorder="1" applyAlignment="1" applyProtection="1">
      <alignment horizontal="center" vertical="center"/>
    </xf>
    <xf numFmtId="0" fontId="40" fillId="14" borderId="13" xfId="0" applyFont="1" applyFill="1" applyBorder="1" applyAlignment="1" applyProtection="1">
      <alignment horizontal="center" vertical="center"/>
    </xf>
    <xf numFmtId="0" fontId="41" fillId="19" borderId="13" xfId="0" applyFont="1" applyFill="1" applyBorder="1" applyAlignment="1" applyProtection="1">
      <alignment horizontal="center" vertical="center"/>
    </xf>
    <xf numFmtId="0" fontId="42" fillId="19" borderId="35" xfId="0" applyFont="1" applyFill="1" applyBorder="1" applyAlignment="1" applyProtection="1">
      <alignment horizontal="center" vertical="center" wrapText="1"/>
    </xf>
    <xf numFmtId="0" fontId="42" fillId="19" borderId="36" xfId="0" applyFont="1" applyFill="1" applyBorder="1" applyAlignment="1" applyProtection="1">
      <alignment horizontal="center" vertical="center" wrapText="1"/>
    </xf>
    <xf numFmtId="0" fontId="0" fillId="3" borderId="22" xfId="0" applyFill="1" applyBorder="1" applyAlignment="1" applyProtection="1">
      <alignment horizontal="center" vertical="center"/>
    </xf>
    <xf numFmtId="0" fontId="0" fillId="3" borderId="32" xfId="0" applyFill="1" applyBorder="1" applyAlignment="1" applyProtection="1">
      <alignment horizontal="center" vertical="center"/>
    </xf>
    <xf numFmtId="0" fontId="0" fillId="3" borderId="22" xfId="0" applyFill="1" applyBorder="1" applyAlignment="1" applyProtection="1">
      <alignment horizontal="center" vertical="center" wrapText="1"/>
    </xf>
    <xf numFmtId="0" fontId="0" fillId="3" borderId="33" xfId="0" applyFill="1" applyBorder="1" applyAlignment="1" applyProtection="1">
      <alignment horizontal="center" vertical="center" wrapText="1"/>
    </xf>
    <xf numFmtId="0" fontId="37" fillId="10" borderId="22" xfId="0" applyFont="1" applyFill="1" applyBorder="1" applyAlignment="1" applyProtection="1">
      <alignment horizontal="center" vertical="center" wrapText="1"/>
    </xf>
    <xf numFmtId="0" fontId="37" fillId="10" borderId="32" xfId="0" applyFont="1" applyFill="1" applyBorder="1" applyAlignment="1" applyProtection="1">
      <alignment horizontal="center" vertical="center" wrapText="1"/>
    </xf>
    <xf numFmtId="0" fontId="37" fillId="10" borderId="33" xfId="0" applyFont="1"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3" borderId="18" xfId="0" applyFill="1" applyBorder="1" applyAlignment="1" applyProtection="1">
      <alignment horizontal="center" vertical="center" wrapText="1"/>
    </xf>
    <xf numFmtId="0" fontId="13" fillId="2" borderId="27" xfId="1" applyBorder="1" applyAlignment="1" applyProtection="1">
      <alignment horizontal="center" vertical="center"/>
    </xf>
    <xf numFmtId="0" fontId="13" fillId="2" borderId="37" xfId="1" applyBorder="1" applyAlignment="1" applyProtection="1">
      <alignment horizontal="center" vertical="center"/>
    </xf>
    <xf numFmtId="0" fontId="0" fillId="3" borderId="28"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3" fillId="10" borderId="22" xfId="0" applyFont="1" applyFill="1" applyBorder="1" applyAlignment="1" applyProtection="1">
      <alignment horizontal="center" vertical="center" wrapText="1"/>
    </xf>
    <xf numFmtId="0" fontId="43" fillId="10" borderId="32" xfId="0" applyFont="1" applyFill="1" applyBorder="1" applyAlignment="1" applyProtection="1">
      <alignment horizontal="center" vertical="center" wrapText="1"/>
    </xf>
    <xf numFmtId="0" fontId="43" fillId="10" borderId="33"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29" fillId="14" borderId="37" xfId="0" applyFont="1" applyFill="1" applyBorder="1" applyAlignment="1" applyProtection="1">
      <alignment horizontal="center" vertical="center" wrapText="1"/>
    </xf>
    <xf numFmtId="0" fontId="0" fillId="0" borderId="37" xfId="0" applyFill="1" applyBorder="1" applyAlignment="1" applyProtection="1">
      <alignment horizontal="center" vertical="center"/>
    </xf>
    <xf numFmtId="0" fontId="29" fillId="0" borderId="37" xfId="0" applyFont="1" applyFill="1" applyBorder="1" applyAlignment="1" applyProtection="1">
      <alignment horizontal="left" vertical="center" wrapText="1"/>
    </xf>
    <xf numFmtId="0" fontId="21" fillId="3" borderId="3" xfId="0" applyFont="1" applyFill="1" applyBorder="1" applyAlignment="1">
      <alignment horizontal="center" vertical="center" wrapText="1"/>
    </xf>
    <xf numFmtId="0" fontId="21" fillId="3" borderId="27" xfId="0" applyFont="1" applyFill="1" applyBorder="1" applyAlignment="1">
      <alignment horizontal="center" vertical="center" textRotation="90" wrapText="1"/>
    </xf>
    <xf numFmtId="0" fontId="21" fillId="3" borderId="26" xfId="0" applyFont="1" applyFill="1" applyBorder="1" applyAlignment="1">
      <alignment horizontal="center" vertical="center" textRotation="90" wrapText="1"/>
    </xf>
    <xf numFmtId="0" fontId="24" fillId="0" borderId="22"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1" fillId="3" borderId="42"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1" fillId="3" borderId="37" xfId="0" applyFont="1" applyFill="1" applyBorder="1" applyAlignment="1">
      <alignment horizontal="center" vertical="center" textRotation="90" wrapText="1"/>
    </xf>
    <xf numFmtId="0" fontId="24" fillId="0" borderId="22" xfId="0" applyFont="1" applyBorder="1" applyAlignment="1">
      <alignment horizontal="center" vertical="center" textRotation="90" wrapText="1"/>
    </xf>
    <xf numFmtId="0" fontId="24" fillId="0" borderId="33" xfId="0" applyFont="1" applyBorder="1" applyAlignment="1">
      <alignment horizontal="center" vertical="center" textRotation="90" wrapText="1"/>
    </xf>
    <xf numFmtId="0" fontId="21" fillId="3" borderId="3" xfId="0" applyFont="1" applyFill="1" applyBorder="1" applyAlignment="1">
      <alignment horizontal="center" vertical="center"/>
    </xf>
    <xf numFmtId="0" fontId="39" fillId="0" borderId="24"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xf>
    <xf numFmtId="0" fontId="39" fillId="3" borderId="40" xfId="0" applyFont="1" applyFill="1" applyBorder="1" applyAlignment="1">
      <alignment horizontal="center" vertical="center"/>
    </xf>
    <xf numFmtId="0" fontId="39" fillId="3" borderId="41" xfId="0" applyFont="1" applyFill="1" applyBorder="1" applyAlignment="1">
      <alignment horizontal="center" vertical="center"/>
    </xf>
    <xf numFmtId="0" fontId="0" fillId="0" borderId="22" xfId="0" applyBorder="1" applyAlignment="1">
      <alignment horizontal="center"/>
    </xf>
    <xf numFmtId="0" fontId="0" fillId="0" borderId="33" xfId="0" applyBorder="1" applyAlignment="1">
      <alignment horizontal="center"/>
    </xf>
    <xf numFmtId="0" fontId="16" fillId="3" borderId="12" xfId="0" applyFont="1" applyFill="1" applyBorder="1" applyAlignment="1">
      <alignment horizontal="center"/>
    </xf>
    <xf numFmtId="0" fontId="16" fillId="3" borderId="13" xfId="0" applyFont="1" applyFill="1" applyBorder="1" applyAlignment="1">
      <alignment horizontal="center"/>
    </xf>
    <xf numFmtId="0" fontId="16" fillId="3" borderId="14" xfId="0" applyFont="1" applyFill="1" applyBorder="1" applyAlignment="1">
      <alignment horizontal="center"/>
    </xf>
    <xf numFmtId="0" fontId="16" fillId="3" borderId="15" xfId="0" applyFont="1" applyFill="1" applyBorder="1" applyAlignment="1">
      <alignment horizontal="center"/>
    </xf>
    <xf numFmtId="0" fontId="16" fillId="3" borderId="34" xfId="0" applyFont="1" applyFill="1" applyBorder="1" applyAlignment="1">
      <alignment horizontal="center"/>
    </xf>
    <xf numFmtId="0" fontId="16" fillId="3" borderId="44" xfId="0" applyFont="1" applyFill="1" applyBorder="1" applyAlignment="1">
      <alignment horizontal="center"/>
    </xf>
    <xf numFmtId="0" fontId="15" fillId="3" borderId="23" xfId="0" applyFont="1" applyFill="1" applyBorder="1" applyAlignment="1">
      <alignment horizontal="center"/>
    </xf>
    <xf numFmtId="0" fontId="15" fillId="3" borderId="45" xfId="0" applyFont="1" applyFill="1" applyBorder="1" applyAlignment="1">
      <alignment horizontal="center"/>
    </xf>
    <xf numFmtId="0" fontId="0" fillId="0" borderId="30" xfId="0" applyBorder="1" applyAlignment="1">
      <alignment horizontal="center"/>
    </xf>
    <xf numFmtId="0" fontId="0" fillId="0" borderId="46" xfId="0" applyBorder="1" applyAlignment="1">
      <alignment horizontal="center"/>
    </xf>
    <xf numFmtId="0" fontId="20" fillId="0" borderId="22" xfId="0" applyFont="1" applyBorder="1" applyAlignment="1">
      <alignment horizontal="left"/>
    </xf>
    <xf numFmtId="0" fontId="20" fillId="0" borderId="33" xfId="0" applyFont="1" applyBorder="1" applyAlignment="1">
      <alignment horizontal="left"/>
    </xf>
    <xf numFmtId="0" fontId="21" fillId="0" borderId="22" xfId="0" applyFont="1" applyBorder="1" applyAlignment="1">
      <alignment horizontal="center"/>
    </xf>
    <xf numFmtId="0" fontId="21" fillId="0" borderId="33" xfId="0" applyFont="1" applyBorder="1" applyAlignment="1">
      <alignment horizontal="center"/>
    </xf>
    <xf numFmtId="0" fontId="21" fillId="0" borderId="3" xfId="0" applyFont="1" applyBorder="1" applyAlignment="1">
      <alignment horizontal="center"/>
    </xf>
    <xf numFmtId="0" fontId="20" fillId="0" borderId="22" xfId="0" applyFont="1" applyBorder="1" applyAlignment="1">
      <alignment horizontal="center"/>
    </xf>
    <xf numFmtId="0" fontId="20" fillId="0" borderId="33" xfId="0" applyFont="1" applyBorder="1" applyAlignment="1">
      <alignment horizontal="center"/>
    </xf>
    <xf numFmtId="0" fontId="23" fillId="3" borderId="34" xfId="0" applyFont="1" applyFill="1" applyBorder="1" applyAlignment="1">
      <alignment horizontal="center"/>
    </xf>
    <xf numFmtId="0" fontId="15" fillId="3" borderId="13" xfId="0" applyFont="1" applyFill="1" applyBorder="1" applyAlignment="1">
      <alignment horizontal="center"/>
    </xf>
    <xf numFmtId="0" fontId="15" fillId="3" borderId="14" xfId="0" applyFont="1" applyFill="1" applyBorder="1" applyAlignment="1">
      <alignment horizontal="center"/>
    </xf>
    <xf numFmtId="0" fontId="20" fillId="0" borderId="23" xfId="0" applyFont="1" applyBorder="1" applyAlignment="1">
      <alignment horizontal="center"/>
    </xf>
    <xf numFmtId="0" fontId="20" fillId="0" borderId="45" xfId="0" applyFont="1" applyBorder="1" applyAlignment="1">
      <alignment horizontal="center"/>
    </xf>
    <xf numFmtId="0" fontId="20" fillId="0" borderId="40" xfId="0" applyFont="1" applyBorder="1" applyAlignment="1">
      <alignment horizontal="left"/>
    </xf>
    <xf numFmtId="0" fontId="20" fillId="0" borderId="48" xfId="0" applyFont="1" applyBorder="1" applyAlignment="1">
      <alignment horizontal="left"/>
    </xf>
    <xf numFmtId="0" fontId="20" fillId="0" borderId="47" xfId="0" applyFont="1" applyBorder="1" applyAlignment="1">
      <alignment horizontal="center"/>
    </xf>
    <xf numFmtId="0" fontId="20" fillId="0" borderId="48" xfId="0" applyFont="1" applyBorder="1" applyAlignment="1">
      <alignment horizontal="center"/>
    </xf>
    <xf numFmtId="0" fontId="15" fillId="3" borderId="24" xfId="0" applyFont="1" applyFill="1" applyBorder="1" applyAlignment="1">
      <alignment horizontal="center"/>
    </xf>
    <xf numFmtId="0" fontId="15" fillId="3" borderId="49" xfId="0" applyFont="1" applyFill="1" applyBorder="1" applyAlignment="1">
      <alignment horizontal="center"/>
    </xf>
    <xf numFmtId="0" fontId="15" fillId="3" borderId="25" xfId="0" applyFont="1" applyFill="1" applyBorder="1" applyAlignment="1">
      <alignment horizontal="center"/>
    </xf>
    <xf numFmtId="0" fontId="18" fillId="3" borderId="50" xfId="0" applyFont="1" applyFill="1" applyBorder="1" applyAlignment="1">
      <alignment horizontal="center"/>
    </xf>
    <xf numFmtId="0" fontId="18" fillId="3" borderId="26" xfId="0" applyFont="1" applyFill="1" applyBorder="1" applyAlignment="1">
      <alignment horizontal="center"/>
    </xf>
    <xf numFmtId="0" fontId="18" fillId="3" borderId="51" xfId="0" applyFont="1" applyFill="1" applyBorder="1" applyAlignment="1">
      <alignment horizontal="center"/>
    </xf>
    <xf numFmtId="0" fontId="21" fillId="0" borderId="28" xfId="0" applyFont="1" applyBorder="1" applyAlignment="1">
      <alignment horizontal="center"/>
    </xf>
    <xf numFmtId="0" fontId="21" fillId="0" borderId="35" xfId="0" applyFont="1" applyBorder="1" applyAlignment="1">
      <alignment horizontal="center"/>
    </xf>
    <xf numFmtId="0" fontId="21" fillId="0" borderId="31" xfId="0" applyFont="1" applyBorder="1" applyAlignment="1">
      <alignment horizontal="center"/>
    </xf>
    <xf numFmtId="0" fontId="21" fillId="0" borderId="0" xfId="0" applyFont="1" applyAlignment="1">
      <alignment horizontal="center"/>
    </xf>
    <xf numFmtId="0" fontId="26" fillId="0" borderId="0" xfId="0" applyFont="1" applyAlignment="1">
      <alignment horizontal="center" wrapText="1"/>
    </xf>
    <xf numFmtId="0" fontId="26" fillId="3" borderId="0" xfId="0" applyFont="1" applyFill="1" applyBorder="1" applyAlignment="1">
      <alignment horizontal="center" wrapText="1"/>
    </xf>
    <xf numFmtId="0" fontId="15" fillId="3" borderId="3" xfId="0" applyFont="1" applyFill="1" applyBorder="1" applyAlignment="1">
      <alignment horizontal="center" vertical="center"/>
    </xf>
    <xf numFmtId="0" fontId="16" fillId="3" borderId="24" xfId="0" applyFont="1" applyFill="1" applyBorder="1" applyAlignment="1">
      <alignment horizontal="center"/>
    </xf>
    <xf numFmtId="0" fontId="16" fillId="3" borderId="38" xfId="0" applyFont="1" applyFill="1" applyBorder="1" applyAlignment="1">
      <alignment horizontal="center"/>
    </xf>
    <xf numFmtId="0" fontId="16" fillId="3" borderId="39" xfId="0" applyFont="1" applyFill="1" applyBorder="1" applyAlignment="1">
      <alignment horizontal="center"/>
    </xf>
    <xf numFmtId="0" fontId="18" fillId="0" borderId="0" xfId="0" applyFont="1" applyAlignment="1">
      <alignment horizontal="left"/>
    </xf>
    <xf numFmtId="0" fontId="21" fillId="3" borderId="3" xfId="0" applyFont="1" applyFill="1" applyBorder="1" applyAlignment="1">
      <alignment horizontal="center"/>
    </xf>
    <xf numFmtId="0" fontId="21" fillId="3" borderId="8" xfId="0" applyFont="1" applyFill="1" applyBorder="1" applyAlignment="1">
      <alignment horizontal="center"/>
    </xf>
    <xf numFmtId="0" fontId="20" fillId="0" borderId="7" xfId="0" applyFont="1" applyBorder="1" applyAlignment="1">
      <alignment horizontal="center"/>
    </xf>
    <xf numFmtId="0" fontId="20" fillId="0" borderId="3"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18" fillId="3" borderId="7" xfId="0" applyFont="1" applyFill="1" applyBorder="1" applyAlignment="1">
      <alignment horizontal="center"/>
    </xf>
    <xf numFmtId="0" fontId="18" fillId="3" borderId="3" xfId="0" applyFont="1" applyFill="1" applyBorder="1" applyAlignment="1">
      <alignment horizontal="center"/>
    </xf>
    <xf numFmtId="0" fontId="18" fillId="3" borderId="8" xfId="0" applyFont="1" applyFill="1" applyBorder="1" applyAlignment="1">
      <alignment horizontal="center"/>
    </xf>
    <xf numFmtId="0" fontId="16" fillId="0" borderId="13" xfId="0" applyFont="1" applyBorder="1" applyAlignment="1">
      <alignment horizontal="left"/>
    </xf>
    <xf numFmtId="0" fontId="15" fillId="0" borderId="0" xfId="0" applyFont="1" applyAlignment="1">
      <alignment horizontal="center"/>
    </xf>
    <xf numFmtId="0" fontId="15" fillId="0" borderId="0" xfId="0" applyFont="1" applyAlignment="1">
      <alignment horizontal="center" vertical="center"/>
    </xf>
    <xf numFmtId="0" fontId="3" fillId="0" borderId="3" xfId="3" applyFont="1" applyFill="1" applyBorder="1" applyAlignment="1" applyProtection="1">
      <alignment horizontal="left" vertical="center" wrapText="1"/>
    </xf>
    <xf numFmtId="0" fontId="29" fillId="6" borderId="3" xfId="0" applyFont="1" applyFill="1" applyBorder="1" applyAlignment="1" applyProtection="1">
      <alignment horizontal="center" vertical="center" wrapText="1"/>
    </xf>
    <xf numFmtId="0" fontId="29" fillId="0" borderId="3" xfId="0" applyFont="1" applyFill="1" applyBorder="1" applyAlignment="1" applyProtection="1">
      <alignment vertical="center" wrapText="1"/>
      <protection locked="0"/>
    </xf>
    <xf numFmtId="0" fontId="3" fillId="0" borderId="27" xfId="3" applyFont="1" applyFill="1" applyBorder="1" applyAlignment="1" applyProtection="1">
      <alignment horizontal="left" vertical="center" wrapText="1"/>
      <protection locked="0"/>
    </xf>
    <xf numFmtId="0" fontId="29" fillId="6" borderId="27" xfId="0" applyFont="1" applyFill="1" applyBorder="1" applyAlignment="1">
      <alignment horizontal="left" vertical="center" wrapText="1"/>
    </xf>
    <xf numFmtId="0" fontId="0" fillId="8" borderId="27" xfId="0" applyFill="1" applyBorder="1" applyAlignment="1">
      <alignment horizontal="center" vertical="center"/>
    </xf>
    <xf numFmtId="0" fontId="0" fillId="5" borderId="27" xfId="0" applyFill="1" applyBorder="1" applyAlignment="1">
      <alignment horizontal="center" vertical="center"/>
    </xf>
    <xf numFmtId="0" fontId="29" fillId="14" borderId="27" xfId="0" applyFont="1" applyFill="1" applyBorder="1" applyAlignment="1">
      <alignment horizontal="center" vertical="center" wrapText="1"/>
    </xf>
    <xf numFmtId="0" fontId="24" fillId="0" borderId="27" xfId="0" applyFont="1" applyBorder="1" applyAlignment="1" applyProtection="1">
      <alignment horizontal="left" vertical="center" wrapText="1"/>
      <protection locked="0"/>
    </xf>
    <xf numFmtId="0" fontId="0" fillId="0" borderId="3" xfId="0" applyFill="1" applyBorder="1" applyAlignment="1" applyProtection="1">
      <alignment vertical="center" wrapText="1"/>
      <protection locked="0"/>
    </xf>
    <xf numFmtId="14" fontId="0" fillId="0" borderId="3" xfId="0" applyNumberFormat="1" applyFill="1" applyBorder="1" applyAlignment="1" applyProtection="1">
      <alignment vertical="center"/>
      <protection locked="0"/>
    </xf>
    <xf numFmtId="0" fontId="3" fillId="0" borderId="26" xfId="3" applyFont="1" applyFill="1" applyBorder="1" applyAlignment="1" applyProtection="1">
      <alignment horizontal="left" vertical="center" wrapText="1"/>
      <protection locked="0"/>
    </xf>
    <xf numFmtId="0" fontId="29" fillId="6" borderId="26" xfId="0" applyFont="1" applyFill="1" applyBorder="1" applyAlignment="1">
      <alignment horizontal="left" vertical="center" wrapText="1"/>
    </xf>
    <xf numFmtId="0" fontId="0" fillId="8" borderId="26" xfId="0" applyFill="1" applyBorder="1" applyAlignment="1">
      <alignment horizontal="center" vertical="center"/>
    </xf>
    <xf numFmtId="0" fontId="0" fillId="5" borderId="26" xfId="0" applyFill="1" applyBorder="1" applyAlignment="1">
      <alignment horizontal="center" vertical="center"/>
    </xf>
    <xf numFmtId="0" fontId="29" fillId="14" borderId="26" xfId="0" applyFont="1" applyFill="1" applyBorder="1" applyAlignment="1">
      <alignment horizontal="center" vertical="center" wrapText="1"/>
    </xf>
    <xf numFmtId="0" fontId="24" fillId="0" borderId="26" xfId="0" applyFont="1" applyBorder="1" applyAlignment="1" applyProtection="1">
      <alignment horizontal="left" vertical="center" wrapText="1"/>
      <protection locked="0"/>
    </xf>
    <xf numFmtId="0" fontId="3" fillId="0" borderId="3" xfId="3" applyFont="1" applyFill="1" applyBorder="1" applyAlignment="1" applyProtection="1">
      <alignment horizontal="center" vertical="center" wrapText="1"/>
    </xf>
    <xf numFmtId="0" fontId="44" fillId="0" borderId="3" xfId="0" applyFont="1" applyFill="1" applyBorder="1" applyAlignment="1" applyProtection="1">
      <alignment horizontal="left" vertical="center" wrapText="1"/>
    </xf>
  </cellXfs>
  <cellStyles count="4">
    <cellStyle name="Énfasis2" xfId="1" builtinId="33"/>
    <cellStyle name="Hipervínculo" xfId="2" builtinId="8"/>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828675</xdr:colOff>
      <xdr:row>1</xdr:row>
      <xdr:rowOff>104775</xdr:rowOff>
    </xdr:from>
    <xdr:to>
      <xdr:col>7</xdr:col>
      <xdr:colOff>457200</xdr:colOff>
      <xdr:row>2</xdr:row>
      <xdr:rowOff>342900</xdr:rowOff>
    </xdr:to>
    <xdr:pic>
      <xdr:nvPicPr>
        <xdr:cNvPr id="11480"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295275"/>
          <a:ext cx="23336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295275</xdr:colOff>
      <xdr:row>1</xdr:row>
      <xdr:rowOff>66675</xdr:rowOff>
    </xdr:from>
    <xdr:to>
      <xdr:col>39</xdr:col>
      <xdr:colOff>314325</xdr:colOff>
      <xdr:row>2</xdr:row>
      <xdr:rowOff>390525</xdr:rowOff>
    </xdr:to>
    <xdr:pic>
      <xdr:nvPicPr>
        <xdr:cNvPr id="11481" name="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47450" y="257175"/>
          <a:ext cx="1866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1390650</xdr:colOff>
      <xdr:row>1</xdr:row>
      <xdr:rowOff>161925</xdr:rowOff>
    </xdr:from>
    <xdr:to>
      <xdr:col>2</xdr:col>
      <xdr:colOff>447675</xdr:colOff>
      <xdr:row>2</xdr:row>
      <xdr:rowOff>257175</xdr:rowOff>
    </xdr:to>
    <xdr:pic>
      <xdr:nvPicPr>
        <xdr:cNvPr id="16518"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352425"/>
          <a:ext cx="21336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762000</xdr:colOff>
      <xdr:row>1</xdr:row>
      <xdr:rowOff>47625</xdr:rowOff>
    </xdr:from>
    <xdr:to>
      <xdr:col>25</xdr:col>
      <xdr:colOff>1085850</xdr:colOff>
      <xdr:row>2</xdr:row>
      <xdr:rowOff>190500</xdr:rowOff>
    </xdr:to>
    <xdr:pic>
      <xdr:nvPicPr>
        <xdr:cNvPr id="16519" name="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1125" y="238125"/>
          <a:ext cx="1704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749300</xdr:colOff>
      <xdr:row>11</xdr:row>
      <xdr:rowOff>130175</xdr:rowOff>
    </xdr:from>
    <xdr:to>
      <xdr:col>9</xdr:col>
      <xdr:colOff>548217</xdr:colOff>
      <xdr:row>37</xdr:row>
      <xdr:rowOff>63500</xdr:rowOff>
    </xdr:to>
    <xdr:pic>
      <xdr:nvPicPr>
        <xdr:cNvPr id="1436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1300" y="3612092"/>
          <a:ext cx="8371417" cy="488632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7E6E6"/>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2</xdr:row>
      <xdr:rowOff>114300</xdr:rowOff>
    </xdr:from>
    <xdr:to>
      <xdr:col>6</xdr:col>
      <xdr:colOff>571500</xdr:colOff>
      <xdr:row>14</xdr:row>
      <xdr:rowOff>161925</xdr:rowOff>
    </xdr:to>
    <xdr:pic>
      <xdr:nvPicPr>
        <xdr:cNvPr id="19689"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4962525"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714375</xdr:colOff>
      <xdr:row>8</xdr:row>
      <xdr:rowOff>142875</xdr:rowOff>
    </xdr:from>
    <xdr:to>
      <xdr:col>10</xdr:col>
      <xdr:colOff>476250</xdr:colOff>
      <xdr:row>18</xdr:row>
      <xdr:rowOff>47625</xdr:rowOff>
    </xdr:to>
    <xdr:pic>
      <xdr:nvPicPr>
        <xdr:cNvPr id="19690"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86375" y="1666875"/>
          <a:ext cx="280987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57150</xdr:rowOff>
    </xdr:from>
    <xdr:to>
      <xdr:col>2</xdr:col>
      <xdr:colOff>669250</xdr:colOff>
      <xdr:row>2</xdr:row>
      <xdr:rowOff>45482</xdr:rowOff>
    </xdr:to>
    <xdr:sp macro="" textlink="">
      <xdr:nvSpPr>
        <xdr:cNvPr id="4" name="3 Rectángulo"/>
        <xdr:cNvSpPr/>
      </xdr:nvSpPr>
      <xdr:spPr>
        <a:xfrm>
          <a:off x="161925" y="57150"/>
          <a:ext cx="2031325" cy="369332"/>
        </a:xfrm>
        <a:prstGeom prst="rect">
          <a:avLst/>
        </a:prstGeom>
      </xdr:spPr>
      <xdr:txBody>
        <a:bodyPr wrap="square">
          <a:spAutoFit/>
        </a:bodyPr>
        <a:lstStyle>
          <a:defPPr>
            <a:defRPr lang="es-ES_tradnl"/>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just"/>
          <a:r>
            <a:rPr lang="es-CO" b="1">
              <a:latin typeface="Arial" charset="0"/>
            </a:rPr>
            <a:t>Zonas de Riesgo</a:t>
          </a:r>
        </a:p>
      </xdr:txBody>
    </xdr:sp>
    <xdr:clientData/>
  </xdr:twoCellAnchor>
  <xdr:twoCellAnchor>
    <xdr:from>
      <xdr:col>6</xdr:col>
      <xdr:colOff>723715</xdr:colOff>
      <xdr:row>6</xdr:row>
      <xdr:rowOff>70900</xdr:rowOff>
    </xdr:from>
    <xdr:to>
      <xdr:col>10</xdr:col>
      <xdr:colOff>117409</xdr:colOff>
      <xdr:row>8</xdr:row>
      <xdr:rowOff>59232</xdr:rowOff>
    </xdr:to>
    <xdr:sp macro="" textlink="">
      <xdr:nvSpPr>
        <xdr:cNvPr id="5" name="4 Rectángulo"/>
        <xdr:cNvSpPr/>
      </xdr:nvSpPr>
      <xdr:spPr>
        <a:xfrm>
          <a:off x="5295715" y="1213900"/>
          <a:ext cx="2441694" cy="369332"/>
        </a:xfrm>
        <a:prstGeom prst="rect">
          <a:avLst/>
        </a:prstGeom>
      </xdr:spPr>
      <xdr:txBody>
        <a:bodyPr wrap="square">
          <a:spAutoFit/>
        </a:bodyPr>
        <a:lstStyle>
          <a:defPPr>
            <a:defRPr lang="es-ES_tradnl"/>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just"/>
          <a:r>
            <a:rPr lang="es-CO" b="1">
              <a:latin typeface="Arial" charset="0"/>
            </a:rPr>
            <a:t>Opciones de manejo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lrodriguez/Google%20Drive/OAP/Nuevo_/17.%20Riesgos/Ciclo%202017/Institucionales/2017%20Matriz%20de%20Riesgos%20FONCEP%20FOR-SIG-GRI029%2023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iesgos"/>
      <sheetName val="2. Controles"/>
      <sheetName val="Prob"/>
      <sheetName val="Imp"/>
      <sheetName val="Matriz"/>
      <sheetName val="Tabla 13"/>
      <sheetName val="Tabla 3"/>
      <sheetName val="Tabla 6"/>
      <sheetName val="Tabla 7"/>
      <sheetName val="Tabla 10"/>
      <sheetName val="Tabla 11"/>
      <sheetName val="Matriz P-I"/>
      <sheetName val="Listas"/>
      <sheetName val="Base informe"/>
      <sheetName val="x procesos"/>
      <sheetName val="x Tipología"/>
    </sheetNames>
    <sheetDataSet>
      <sheetData sheetId="0"/>
      <sheetData sheetId="1">
        <row r="5">
          <cell r="B5" t="str">
            <v>Controles de riesgos</v>
          </cell>
        </row>
        <row r="6">
          <cell r="B6" t="str">
            <v>CONTROL</v>
          </cell>
          <cell r="C6" t="str">
            <v>Naturaleza del control</v>
          </cell>
          <cell r="K6" t="str">
            <v>Criterios para la evaluación</v>
          </cell>
        </row>
        <row r="7">
          <cell r="C7" t="str">
            <v>Preventivo
Prob</v>
          </cell>
          <cell r="D7" t="str">
            <v>Detectivo
Imp</v>
          </cell>
          <cell r="E7" t="str">
            <v>Correctivo
Imp</v>
          </cell>
          <cell r="F7" t="str">
            <v>Afectación</v>
          </cell>
          <cell r="J7" t="str">
            <v>Niveles a disminuir</v>
          </cell>
          <cell r="K7" t="str">
            <v>Existen manuales, instructivos o procedimientos para el manejo del control?</v>
          </cell>
          <cell r="N7" t="str">
            <v>¿Está(n) definido(s) el(los) responsable(s) de la ejecución del control y del seguimiento?</v>
          </cell>
          <cell r="Q7" t="str">
            <v>¿El control es automático?</v>
          </cell>
          <cell r="T7" t="str">
            <v>¿El control es manual?</v>
          </cell>
          <cell r="V7" t="str">
            <v>¿La frecuencia de ejecución del control y seguimiento es adecuada?</v>
          </cell>
          <cell r="Y7" t="str">
            <v>¿Se cuenta con evidencias de la ejecución y seguimiento del control?</v>
          </cell>
          <cell r="AB7" t="str">
            <v>¿En el tiempo que lleva la herramienta ha demostrado ser efectiva?</v>
          </cell>
        </row>
        <row r="8">
          <cell r="F8" t="str">
            <v>Probabilidad</v>
          </cell>
          <cell r="H8" t="str">
            <v>Impacto</v>
          </cell>
          <cell r="K8">
            <v>15</v>
          </cell>
          <cell r="L8" t="str">
            <v>Si la respuesta es SI: 
Cuál(es)</v>
          </cell>
          <cell r="N8">
            <v>5</v>
          </cell>
          <cell r="O8" t="str">
            <v>Si la respuesta es SI: 
Quién(es)</v>
          </cell>
          <cell r="Q8">
            <v>15</v>
          </cell>
          <cell r="R8" t="str">
            <v>Si la respuesta es SI: 
Aplicativo</v>
          </cell>
          <cell r="T8">
            <v>10</v>
          </cell>
          <cell r="V8">
            <v>15</v>
          </cell>
          <cell r="W8" t="str">
            <v>¿Cada cuánto?</v>
          </cell>
          <cell r="Y8">
            <v>10</v>
          </cell>
          <cell r="Z8" t="str">
            <v>Si la respuesta es SI: 
Cuál(es) y en dónde se almacenan</v>
          </cell>
          <cell r="AB8">
            <v>30</v>
          </cell>
          <cell r="AC8" t="str">
            <v>Si la respuesta es NO: 
Qué situaciones se han presentado</v>
          </cell>
        </row>
        <row r="9">
          <cell r="B9" t="str">
            <v>Validar con la entidad empleadora el trámite de la cesantía</v>
          </cell>
          <cell r="C9" t="str">
            <v>SI</v>
          </cell>
          <cell r="D9" t="str">
            <v>SI</v>
          </cell>
          <cell r="E9" t="str">
            <v>NO</v>
          </cell>
          <cell r="F9" t="str">
            <v>SI</v>
          </cell>
          <cell r="G9" t="str">
            <v>2</v>
          </cell>
          <cell r="H9" t="str">
            <v>NO</v>
          </cell>
          <cell r="I9">
            <v>0</v>
          </cell>
          <cell r="J9" t="str">
            <v>2</v>
          </cell>
          <cell r="K9" t="str">
            <v>SI</v>
          </cell>
          <cell r="L9" t="str">
            <v>Procedimiento Gestión para el trámite de Cesantías</v>
          </cell>
          <cell r="M9">
            <v>15</v>
          </cell>
          <cell r="N9" t="str">
            <v>SI</v>
          </cell>
          <cell r="O9" t="str">
            <v>Radicador y personal de apoyo del área de Cesantías y de la entidad empleadora</v>
          </cell>
          <cell r="P9">
            <v>5</v>
          </cell>
          <cell r="Q9" t="str">
            <v>NO</v>
          </cell>
          <cell r="S9">
            <v>0</v>
          </cell>
          <cell r="T9" t="str">
            <v>SI</v>
          </cell>
          <cell r="U9">
            <v>10</v>
          </cell>
          <cell r="V9" t="str">
            <v>SI</v>
          </cell>
          <cell r="W9" t="str">
            <v>Cada que se realice la actividad</v>
          </cell>
          <cell r="X9">
            <v>15</v>
          </cell>
          <cell r="Y9" t="str">
            <v>SI</v>
          </cell>
          <cell r="Z9" t="str">
            <v>Correos electrónicos - Registro en el aplicativo de cesantías por parte del servidor que realizó la conirmación,</v>
          </cell>
          <cell r="AA9">
            <v>10</v>
          </cell>
          <cell r="AB9" t="str">
            <v>SI</v>
          </cell>
          <cell r="AD9">
            <v>30</v>
          </cell>
        </row>
        <row r="10">
          <cell r="B10" t="str">
            <v>Socializar las Políticas  y/o lineamientos relacionados  con la lucha anticorrupción  e  idearios éticos del  Distrito  Capital.</v>
          </cell>
          <cell r="C10" t="str">
            <v>SI</v>
          </cell>
          <cell r="D10" t="str">
            <v>NO</v>
          </cell>
          <cell r="E10" t="str">
            <v>NO</v>
          </cell>
          <cell r="F10" t="str">
            <v>SI</v>
          </cell>
          <cell r="G10" t="str">
            <v>2</v>
          </cell>
          <cell r="H10" t="str">
            <v>NO</v>
          </cell>
          <cell r="I10">
            <v>0</v>
          </cell>
          <cell r="J10" t="str">
            <v>2</v>
          </cell>
          <cell r="K10" t="str">
            <v>SI</v>
          </cell>
          <cell r="L10" t="str">
            <v>Plan Anticorrupción y de Atención al Ciudadano</v>
          </cell>
          <cell r="M10">
            <v>15</v>
          </cell>
          <cell r="N10" t="str">
            <v>SI</v>
          </cell>
          <cell r="O10" t="str">
            <v>Ejecución: Plan de trabajo PAAC
Seguimiento: OAP- OCI</v>
          </cell>
          <cell r="P10">
            <v>5</v>
          </cell>
          <cell r="Q10" t="str">
            <v>NO</v>
          </cell>
          <cell r="S10">
            <v>0</v>
          </cell>
          <cell r="T10" t="str">
            <v>SI</v>
          </cell>
          <cell r="U10">
            <v>10</v>
          </cell>
          <cell r="V10" t="str">
            <v>SI</v>
          </cell>
          <cell r="W10" t="str">
            <v>Seguimientos Trimestrales de acuerdo al PAAC</v>
          </cell>
          <cell r="X10">
            <v>15</v>
          </cell>
          <cell r="Y10" t="str">
            <v>SI</v>
          </cell>
          <cell r="Z10" t="str">
            <v>Informes de seguimiento OCI - OAP en página web</v>
          </cell>
          <cell r="AA10">
            <v>10</v>
          </cell>
          <cell r="AB10" t="str">
            <v>SI</v>
          </cell>
          <cell r="AD10">
            <v>30</v>
          </cell>
        </row>
        <row r="11">
          <cell r="B11" t="str">
            <v>Revisión aleatoria de los documentos fuente de la certificación (nóminas y/o hojas de vida)</v>
          </cell>
          <cell r="D11" t="str">
            <v>SI</v>
          </cell>
          <cell r="E11" t="str">
            <v>SI</v>
          </cell>
          <cell r="G11">
            <v>0</v>
          </cell>
          <cell r="H11" t="str">
            <v>SI</v>
          </cell>
          <cell r="I11">
            <v>1</v>
          </cell>
          <cell r="J11">
            <v>1</v>
          </cell>
          <cell r="K11" t="str">
            <v>SI</v>
          </cell>
          <cell r="L11" t="str">
            <v>Procedimiento de vinculación de personal</v>
          </cell>
          <cell r="M11">
            <v>15</v>
          </cell>
          <cell r="N11" t="str">
            <v>SI</v>
          </cell>
          <cell r="O11" t="str">
            <v>Responsable del Talento Humano</v>
          </cell>
          <cell r="P11">
            <v>5</v>
          </cell>
          <cell r="Q11" t="str">
            <v>NO</v>
          </cell>
          <cell r="S11">
            <v>0</v>
          </cell>
          <cell r="T11" t="str">
            <v>SI</v>
          </cell>
          <cell r="U11">
            <v>10</v>
          </cell>
          <cell r="V11" t="str">
            <v>SI</v>
          </cell>
          <cell r="W11" t="str">
            <v>cada que se requiera</v>
          </cell>
          <cell r="X11">
            <v>15</v>
          </cell>
          <cell r="Y11" t="str">
            <v>NO</v>
          </cell>
          <cell r="AA11">
            <v>0</v>
          </cell>
          <cell r="AB11" t="str">
            <v>SI</v>
          </cell>
          <cell r="AD11">
            <v>30</v>
          </cell>
        </row>
        <row r="12">
          <cell r="B12" t="str">
            <v>Revisión por muestreo de la liquidación de nómina</v>
          </cell>
          <cell r="C12" t="str">
            <v>SI</v>
          </cell>
          <cell r="D12" t="str">
            <v>SI</v>
          </cell>
          <cell r="E12" t="str">
            <v>NO</v>
          </cell>
          <cell r="F12" t="str">
            <v>NO</v>
          </cell>
          <cell r="G12">
            <v>0</v>
          </cell>
          <cell r="H12" t="str">
            <v>SI</v>
          </cell>
          <cell r="I12" t="str">
            <v>2</v>
          </cell>
          <cell r="J12" t="str">
            <v>2</v>
          </cell>
          <cell r="K12" t="str">
            <v>SI</v>
          </cell>
          <cell r="L12" t="str">
            <v>Resolución 162 de 2007. Procedimiento Liquidación y Pago de Nomina con Aportes</v>
          </cell>
          <cell r="M12">
            <v>15</v>
          </cell>
          <cell r="N12" t="str">
            <v>SI</v>
          </cell>
          <cell r="O12" t="str">
            <v>Responsable del Talento Humano</v>
          </cell>
          <cell r="P12">
            <v>5</v>
          </cell>
          <cell r="Q12" t="str">
            <v>NO</v>
          </cell>
          <cell r="S12">
            <v>0</v>
          </cell>
          <cell r="T12" t="str">
            <v>SI</v>
          </cell>
          <cell r="U12">
            <v>10</v>
          </cell>
          <cell r="V12" t="str">
            <v>SI</v>
          </cell>
          <cell r="W12" t="str">
            <v>Cada que se va a realizar el pago</v>
          </cell>
          <cell r="X12">
            <v>15</v>
          </cell>
          <cell r="Y12" t="str">
            <v>SI</v>
          </cell>
          <cell r="Z12" t="str">
            <v>Firma de la nómina mensual. Visto bueno en actos admin</v>
          </cell>
          <cell r="AA12">
            <v>10</v>
          </cell>
          <cell r="AB12" t="str">
            <v>SI</v>
          </cell>
          <cell r="AD12">
            <v>30</v>
          </cell>
        </row>
        <row r="13">
          <cell r="B13" t="str">
            <v>Formato de identificación de cumplimiento de requisitos para nombramiento, firmado por la responsable del área de talento humano</v>
          </cell>
          <cell r="C13" t="str">
            <v>SI</v>
          </cell>
          <cell r="D13" t="str">
            <v>SI</v>
          </cell>
          <cell r="F13" t="str">
            <v>SI</v>
          </cell>
          <cell r="G13">
            <v>1</v>
          </cell>
          <cell r="I13">
            <v>0</v>
          </cell>
          <cell r="J13">
            <v>1</v>
          </cell>
          <cell r="K13" t="str">
            <v>NO</v>
          </cell>
          <cell r="M13">
            <v>0</v>
          </cell>
          <cell r="N13" t="str">
            <v>SI</v>
          </cell>
          <cell r="O13" t="str">
            <v>Responsable del Talento Humano</v>
          </cell>
          <cell r="P13">
            <v>5</v>
          </cell>
          <cell r="Q13" t="str">
            <v>NO</v>
          </cell>
          <cell r="S13">
            <v>0</v>
          </cell>
          <cell r="T13" t="str">
            <v>SI</v>
          </cell>
          <cell r="U13">
            <v>10</v>
          </cell>
          <cell r="V13" t="str">
            <v>SI</v>
          </cell>
          <cell r="W13" t="str">
            <v>Cada que se va a realizar la actividad</v>
          </cell>
          <cell r="X13">
            <v>15</v>
          </cell>
          <cell r="Y13" t="str">
            <v>SI</v>
          </cell>
          <cell r="Z13" t="str">
            <v>Formato firmado</v>
          </cell>
          <cell r="AA13">
            <v>10</v>
          </cell>
          <cell r="AB13" t="str">
            <v>SI</v>
          </cell>
          <cell r="AD13">
            <v>30</v>
          </cell>
        </row>
        <row r="14">
          <cell r="B14" t="str">
            <v>Publicación de los informes de gestión de la Entidad y del Sector (Cantidad de PQRS presentadas y tiempos de respuesta)</v>
          </cell>
          <cell r="E14" t="str">
            <v>SI</v>
          </cell>
          <cell r="F14" t="str">
            <v>SI</v>
          </cell>
          <cell r="G14" t="str">
            <v>2</v>
          </cell>
          <cell r="I14">
            <v>0</v>
          </cell>
          <cell r="J14" t="str">
            <v>2</v>
          </cell>
          <cell r="K14" t="str">
            <v>SI</v>
          </cell>
          <cell r="L14" t="str">
            <v>Ley …</v>
          </cell>
          <cell r="M14">
            <v>15</v>
          </cell>
          <cell r="N14" t="str">
            <v>SI</v>
          </cell>
          <cell r="O14" t="str">
            <v>Área de Servicio al ciudadano</v>
          </cell>
          <cell r="P14">
            <v>5</v>
          </cell>
          <cell r="Q14" t="str">
            <v>NO</v>
          </cell>
          <cell r="S14">
            <v>0</v>
          </cell>
          <cell r="T14" t="str">
            <v>SI</v>
          </cell>
          <cell r="U14">
            <v>10</v>
          </cell>
          <cell r="V14" t="str">
            <v>SI</v>
          </cell>
          <cell r="W14" t="str">
            <v>Mensual</v>
          </cell>
          <cell r="X14">
            <v>15</v>
          </cell>
          <cell r="Y14" t="str">
            <v>SI</v>
          </cell>
          <cell r="Z14" t="str">
            <v>Informe publicado</v>
          </cell>
          <cell r="AA14">
            <v>10</v>
          </cell>
          <cell r="AB14" t="str">
            <v>SI</v>
          </cell>
          <cell r="AD14">
            <v>30</v>
          </cell>
        </row>
        <row r="15">
          <cell r="B15" t="str">
            <v>Seguimiento a la gestión de la Entidad y del Sector en cuanto a la tiempos de atención al ciudadano</v>
          </cell>
          <cell r="E15" t="str">
            <v>SI</v>
          </cell>
          <cell r="F15" t="str">
            <v>SI</v>
          </cell>
          <cell r="G15" t="str">
            <v>2</v>
          </cell>
          <cell r="I15">
            <v>0</v>
          </cell>
          <cell r="J15" t="str">
            <v>2</v>
          </cell>
          <cell r="K15" t="str">
            <v>SI</v>
          </cell>
          <cell r="L15" t="str">
            <v>Ley …</v>
          </cell>
          <cell r="M15">
            <v>15</v>
          </cell>
          <cell r="N15" t="str">
            <v>SI</v>
          </cell>
          <cell r="O15" t="str">
            <v>Área de Servicio al ciudadano</v>
          </cell>
          <cell r="P15">
            <v>5</v>
          </cell>
          <cell r="Q15" t="str">
            <v>NO</v>
          </cell>
          <cell r="S15">
            <v>0</v>
          </cell>
          <cell r="T15" t="str">
            <v>SI</v>
          </cell>
          <cell r="U15">
            <v>10</v>
          </cell>
          <cell r="V15" t="str">
            <v>SI</v>
          </cell>
          <cell r="W15" t="str">
            <v>Trimestral</v>
          </cell>
          <cell r="X15">
            <v>15</v>
          </cell>
          <cell r="Y15" t="str">
            <v>SI</v>
          </cell>
          <cell r="Z15" t="str">
            <v>Informe</v>
          </cell>
          <cell r="AA15">
            <v>10</v>
          </cell>
          <cell r="AB15" t="str">
            <v>SI</v>
          </cell>
          <cell r="AD15">
            <v>30</v>
          </cell>
        </row>
        <row r="16">
          <cell r="B16" t="str">
            <v>Aplicación de procesos y procedimientos definidos por la Oficina de Control Interno</v>
          </cell>
          <cell r="C16" t="str">
            <v>SI</v>
          </cell>
          <cell r="F16" t="str">
            <v>SI</v>
          </cell>
          <cell r="G16" t="str">
            <v>2</v>
          </cell>
          <cell r="H16" t="str">
            <v>NO</v>
          </cell>
          <cell r="I16">
            <v>0</v>
          </cell>
          <cell r="J16" t="str">
            <v>2</v>
          </cell>
          <cell r="K16" t="str">
            <v>SI</v>
          </cell>
          <cell r="L16" t="str">
            <v>Caracterización del Proceso, procedimientos y formatos</v>
          </cell>
          <cell r="M16">
            <v>15</v>
          </cell>
          <cell r="N16" t="str">
            <v>SI</v>
          </cell>
          <cell r="O16" t="str">
            <v>Por actividad del procedimientos se defines los responsables</v>
          </cell>
          <cell r="P16">
            <v>5</v>
          </cell>
          <cell r="Q16" t="str">
            <v>NO</v>
          </cell>
          <cell r="S16">
            <v>0</v>
          </cell>
          <cell r="T16" t="str">
            <v>SI</v>
          </cell>
          <cell r="U16">
            <v>10</v>
          </cell>
          <cell r="V16" t="str">
            <v>SI</v>
          </cell>
          <cell r="W16" t="str">
            <v>Mensual</v>
          </cell>
          <cell r="X16">
            <v>15</v>
          </cell>
          <cell r="Y16" t="str">
            <v>SI</v>
          </cell>
          <cell r="Z16" t="str">
            <v>Informes y actas de seguimiento</v>
          </cell>
          <cell r="AA16">
            <v>10</v>
          </cell>
          <cell r="AB16" t="str">
            <v>SI</v>
          </cell>
          <cell r="AD16">
            <v>30</v>
          </cell>
        </row>
        <row r="17">
          <cell r="B17" t="str">
            <v>Construcción de expedientes fisicos y virtuales por auditoria</v>
          </cell>
          <cell r="C17" t="str">
            <v>SI</v>
          </cell>
          <cell r="F17" t="str">
            <v>SI</v>
          </cell>
          <cell r="G17">
            <v>1</v>
          </cell>
          <cell r="H17" t="str">
            <v>SI</v>
          </cell>
          <cell r="I17">
            <v>1</v>
          </cell>
          <cell r="J17">
            <v>1</v>
          </cell>
          <cell r="K17" t="str">
            <v>NO</v>
          </cell>
          <cell r="M17">
            <v>0</v>
          </cell>
          <cell r="N17" t="str">
            <v>SI</v>
          </cell>
          <cell r="O17" t="str">
            <v>Equipo auditor</v>
          </cell>
          <cell r="P17">
            <v>5</v>
          </cell>
          <cell r="Q17" t="str">
            <v>NO</v>
          </cell>
          <cell r="S17">
            <v>0</v>
          </cell>
          <cell r="T17" t="str">
            <v>SI</v>
          </cell>
          <cell r="U17">
            <v>10</v>
          </cell>
          <cell r="V17" t="str">
            <v>SI</v>
          </cell>
          <cell r="W17" t="str">
            <v>Mesual</v>
          </cell>
          <cell r="X17">
            <v>15</v>
          </cell>
          <cell r="Y17" t="str">
            <v>SI</v>
          </cell>
          <cell r="Z17" t="str">
            <v>Al culminar la Auditroria</v>
          </cell>
          <cell r="AA17">
            <v>10</v>
          </cell>
          <cell r="AB17" t="str">
            <v>SI</v>
          </cell>
          <cell r="AD17">
            <v>30</v>
          </cell>
        </row>
        <row r="18">
          <cell r="B18" t="str">
            <v>Sistematización de la recepción de PQRS a través de SIGEF y SDQS</v>
          </cell>
          <cell r="C18" t="str">
            <v>SI</v>
          </cell>
          <cell r="D18" t="str">
            <v>SI</v>
          </cell>
          <cell r="F18" t="str">
            <v>SI</v>
          </cell>
          <cell r="G18" t="str">
            <v>2</v>
          </cell>
          <cell r="H18" t="str">
            <v>NO</v>
          </cell>
          <cell r="I18">
            <v>0</v>
          </cell>
          <cell r="J18" t="str">
            <v>2</v>
          </cell>
          <cell r="K18" t="str">
            <v>SI</v>
          </cell>
          <cell r="M18">
            <v>15</v>
          </cell>
          <cell r="N18" t="str">
            <v>SI</v>
          </cell>
          <cell r="O18" t="str">
            <v>Responsable Servicio al Ciudadano</v>
          </cell>
          <cell r="P18">
            <v>5</v>
          </cell>
          <cell r="Q18" t="str">
            <v>SI</v>
          </cell>
          <cell r="S18">
            <v>15</v>
          </cell>
          <cell r="T18" t="str">
            <v>NO</v>
          </cell>
          <cell r="U18">
            <v>0</v>
          </cell>
          <cell r="V18" t="str">
            <v>SI</v>
          </cell>
          <cell r="W18" t="str">
            <v>Permanente</v>
          </cell>
          <cell r="X18">
            <v>15</v>
          </cell>
          <cell r="Y18" t="str">
            <v>SI</v>
          </cell>
          <cell r="Z18" t="str">
            <v>Reportes de las herramientas
ID de PQRS</v>
          </cell>
          <cell r="AA18">
            <v>10</v>
          </cell>
          <cell r="AB18" t="str">
            <v>SI</v>
          </cell>
          <cell r="AD18">
            <v>30</v>
          </cell>
        </row>
        <row r="19">
          <cell r="B19" t="str">
            <v xml:space="preserve">Aplicación de procesos y procedimientos definidos para la administración de activos </v>
          </cell>
          <cell r="C19" t="str">
            <v>SI</v>
          </cell>
          <cell r="F19" t="str">
            <v>SI</v>
          </cell>
          <cell r="G19" t="str">
            <v>2</v>
          </cell>
          <cell r="I19">
            <v>0</v>
          </cell>
          <cell r="J19" t="str">
            <v>2</v>
          </cell>
          <cell r="K19" t="str">
            <v>SI</v>
          </cell>
          <cell r="M19">
            <v>15</v>
          </cell>
          <cell r="N19" t="str">
            <v>SI</v>
          </cell>
          <cell r="P19">
            <v>5</v>
          </cell>
          <cell r="Q19" t="str">
            <v>NO</v>
          </cell>
          <cell r="S19">
            <v>0</v>
          </cell>
          <cell r="T19" t="str">
            <v>SI</v>
          </cell>
          <cell r="U19">
            <v>10</v>
          </cell>
          <cell r="V19" t="str">
            <v>SI</v>
          </cell>
          <cell r="W19" t="str">
            <v>Cada que se requiera</v>
          </cell>
          <cell r="X19">
            <v>15</v>
          </cell>
          <cell r="Y19" t="str">
            <v>SI</v>
          </cell>
          <cell r="Z19" t="str">
            <v>Documentación</v>
          </cell>
          <cell r="AA19">
            <v>10</v>
          </cell>
          <cell r="AB19" t="str">
            <v>SI</v>
          </cell>
          <cell r="AC19" t="str">
            <v>Eventos de la anterior administración</v>
          </cell>
          <cell r="AD19">
            <v>30</v>
          </cell>
        </row>
        <row r="20">
          <cell r="B20" t="str">
            <v>Aplicar las directrices dadas por Colombia Compra Eficiente y las contempladas en el Decreto 1510 de 2013</v>
          </cell>
          <cell r="C20" t="str">
            <v>SI</v>
          </cell>
          <cell r="F20" t="str">
            <v>SI</v>
          </cell>
          <cell r="G20">
            <v>1</v>
          </cell>
          <cell r="I20">
            <v>0</v>
          </cell>
          <cell r="J20">
            <v>1</v>
          </cell>
          <cell r="K20" t="str">
            <v>NO</v>
          </cell>
          <cell r="M20">
            <v>0</v>
          </cell>
          <cell r="N20" t="str">
            <v>SI</v>
          </cell>
          <cell r="O20" t="str">
            <v>Responsable Área Administrativa</v>
          </cell>
          <cell r="P20">
            <v>5</v>
          </cell>
          <cell r="Q20" t="str">
            <v>NO</v>
          </cell>
          <cell r="S20">
            <v>0</v>
          </cell>
          <cell r="T20" t="str">
            <v>SI</v>
          </cell>
          <cell r="U20">
            <v>10</v>
          </cell>
          <cell r="V20" t="str">
            <v>SI</v>
          </cell>
          <cell r="W20" t="str">
            <v>Cada que se requiera</v>
          </cell>
          <cell r="X20">
            <v>15</v>
          </cell>
          <cell r="Y20" t="str">
            <v>SI</v>
          </cell>
          <cell r="Z20" t="str">
            <v>Doucmentación de la compra (acuerdos, proceso)</v>
          </cell>
          <cell r="AA20">
            <v>10</v>
          </cell>
          <cell r="AB20" t="str">
            <v>SI</v>
          </cell>
          <cell r="AD20">
            <v>30</v>
          </cell>
        </row>
        <row r="21">
          <cell r="B21" t="str">
            <v>Digitalización de registros y documentos de los procesos</v>
          </cell>
          <cell r="C21" t="str">
            <v>SI</v>
          </cell>
          <cell r="D21" t="str">
            <v>SI</v>
          </cell>
          <cell r="F21" t="str">
            <v>NO</v>
          </cell>
          <cell r="G21">
            <v>0</v>
          </cell>
          <cell r="H21" t="str">
            <v>SI</v>
          </cell>
          <cell r="I21" t="str">
            <v>0</v>
          </cell>
          <cell r="J21" t="str">
            <v>0</v>
          </cell>
          <cell r="K21" t="str">
            <v>NO</v>
          </cell>
          <cell r="M21">
            <v>0</v>
          </cell>
          <cell r="N21" t="str">
            <v>SI</v>
          </cell>
          <cell r="O21" t="str">
            <v>Responsable Área Administrativa</v>
          </cell>
          <cell r="P21">
            <v>5</v>
          </cell>
          <cell r="Q21" t="str">
            <v>NO</v>
          </cell>
          <cell r="S21">
            <v>0</v>
          </cell>
          <cell r="T21" t="str">
            <v>SI</v>
          </cell>
          <cell r="U21">
            <v>10</v>
          </cell>
          <cell r="V21" t="str">
            <v>SI</v>
          </cell>
          <cell r="W21" t="str">
            <v>Permanente</v>
          </cell>
          <cell r="X21">
            <v>15</v>
          </cell>
          <cell r="Y21" t="str">
            <v>SI</v>
          </cell>
          <cell r="Z21" t="str">
            <v>Doucmento digitalizado</v>
          </cell>
          <cell r="AA21">
            <v>10</v>
          </cell>
          <cell r="AB21" t="str">
            <v>NO</v>
          </cell>
          <cell r="AC21" t="str">
            <v>fallas en el resultado de la digitalización</v>
          </cell>
          <cell r="AD21">
            <v>0</v>
          </cell>
        </row>
        <row r="22">
          <cell r="B22" t="str">
            <v>Aprobación y seguimiento del Plan Anual de Adquisiciones a través del Comité de Contratación del FONCEP</v>
          </cell>
          <cell r="C22" t="str">
            <v>SI</v>
          </cell>
          <cell r="F22" t="str">
            <v>SI</v>
          </cell>
          <cell r="G22" t="str">
            <v>2</v>
          </cell>
          <cell r="I22">
            <v>0</v>
          </cell>
          <cell r="J22" t="str">
            <v>2</v>
          </cell>
          <cell r="K22" t="str">
            <v>SI</v>
          </cell>
          <cell r="L22" t="str">
            <v>Manual de contratación</v>
          </cell>
          <cell r="M22">
            <v>15</v>
          </cell>
          <cell r="N22" t="str">
            <v>SI</v>
          </cell>
          <cell r="O22" t="str">
            <v>Jurídica</v>
          </cell>
          <cell r="P22">
            <v>5</v>
          </cell>
          <cell r="Q22" t="str">
            <v>NO</v>
          </cell>
          <cell r="S22">
            <v>0</v>
          </cell>
          <cell r="T22" t="str">
            <v>SI</v>
          </cell>
          <cell r="U22">
            <v>10</v>
          </cell>
          <cell r="V22" t="str">
            <v>SI</v>
          </cell>
          <cell r="W22" t="str">
            <v>Quincenal</v>
          </cell>
          <cell r="X22">
            <v>15</v>
          </cell>
          <cell r="Y22" t="str">
            <v>SI</v>
          </cell>
          <cell r="Z22" t="str">
            <v>Actas del comité</v>
          </cell>
          <cell r="AA22">
            <v>10</v>
          </cell>
          <cell r="AB22" t="str">
            <v>SI</v>
          </cell>
          <cell r="AD22">
            <v>30</v>
          </cell>
        </row>
        <row r="23">
          <cell r="B23" t="str">
            <v>Estudios previos revisados por la Oficina Asesora Jurídica</v>
          </cell>
          <cell r="C23" t="str">
            <v>SI</v>
          </cell>
          <cell r="F23" t="str">
            <v>SI</v>
          </cell>
          <cell r="G23" t="str">
            <v>2</v>
          </cell>
          <cell r="H23" t="str">
            <v>SI</v>
          </cell>
          <cell r="I23" t="str">
            <v>2</v>
          </cell>
          <cell r="J23" t="str">
            <v>2</v>
          </cell>
          <cell r="K23" t="str">
            <v>SI</v>
          </cell>
          <cell r="L23" t="str">
            <v>Manual de contratación</v>
          </cell>
          <cell r="M23">
            <v>15</v>
          </cell>
          <cell r="N23" t="str">
            <v>SI</v>
          </cell>
          <cell r="O23" t="str">
            <v>Jurídica</v>
          </cell>
          <cell r="P23">
            <v>5</v>
          </cell>
          <cell r="Q23" t="str">
            <v>NO</v>
          </cell>
          <cell r="S23">
            <v>0</v>
          </cell>
          <cell r="T23" t="str">
            <v>SI</v>
          </cell>
          <cell r="U23">
            <v>10</v>
          </cell>
          <cell r="V23" t="str">
            <v>SI</v>
          </cell>
          <cell r="W23" t="str">
            <v>Cada que se requiera</v>
          </cell>
          <cell r="X23">
            <v>15</v>
          </cell>
          <cell r="Y23" t="str">
            <v>SI</v>
          </cell>
          <cell r="Z23" t="str">
            <v>Visto bueno en el estudio procedimiento</v>
          </cell>
          <cell r="AA23">
            <v>10</v>
          </cell>
          <cell r="AB23" t="str">
            <v>SI</v>
          </cell>
          <cell r="AD23">
            <v>30</v>
          </cell>
        </row>
        <row r="24">
          <cell r="B24" t="str">
            <v>Solicitar y revisar documentación mínima obligatoria para el seguimiento y cierre de los contratos (informes y evidencias)</v>
          </cell>
          <cell r="C24" t="str">
            <v>SI</v>
          </cell>
          <cell r="D24" t="str">
            <v>SI</v>
          </cell>
          <cell r="F24" t="str">
            <v>SI</v>
          </cell>
          <cell r="G24" t="str">
            <v>2</v>
          </cell>
          <cell r="I24">
            <v>0</v>
          </cell>
          <cell r="J24" t="str">
            <v>2</v>
          </cell>
          <cell r="K24" t="str">
            <v>SI</v>
          </cell>
          <cell r="L24" t="str">
            <v>Manual de contratación</v>
          </cell>
          <cell r="M24">
            <v>15</v>
          </cell>
          <cell r="N24" t="str">
            <v>SI</v>
          </cell>
          <cell r="O24" t="str">
            <v>Jurídica</v>
          </cell>
          <cell r="P24">
            <v>5</v>
          </cell>
          <cell r="Q24" t="str">
            <v>NO</v>
          </cell>
          <cell r="S24">
            <v>0</v>
          </cell>
          <cell r="T24" t="str">
            <v>SI</v>
          </cell>
          <cell r="U24">
            <v>10</v>
          </cell>
          <cell r="V24" t="str">
            <v>SI</v>
          </cell>
          <cell r="W24" t="str">
            <v>Cada que se realiza un pago o finaliza el contrato</v>
          </cell>
          <cell r="X24">
            <v>15</v>
          </cell>
          <cell r="Y24" t="str">
            <v>SI</v>
          </cell>
          <cell r="Z24" t="str">
            <v>Carpetas físicas por contrato</v>
          </cell>
          <cell r="AA24">
            <v>10</v>
          </cell>
          <cell r="AB24" t="str">
            <v>SI</v>
          </cell>
          <cell r="AD24">
            <v>30</v>
          </cell>
        </row>
        <row r="25">
          <cell r="B25" t="str">
            <v>Revisión anual de los requerimientos de la Ley de Transparencia 1712 con la información mínima a publicar.</v>
          </cell>
          <cell r="C25" t="str">
            <v>SI</v>
          </cell>
          <cell r="F25" t="str">
            <v>SI</v>
          </cell>
          <cell r="G25" t="str">
            <v>2</v>
          </cell>
          <cell r="I25">
            <v>0</v>
          </cell>
          <cell r="J25" t="str">
            <v>2</v>
          </cell>
          <cell r="K25" t="str">
            <v>SI</v>
          </cell>
          <cell r="L25" t="str">
            <v>Plan Anticorrupción y de Atención al Ciudadano</v>
          </cell>
          <cell r="M25">
            <v>15</v>
          </cell>
          <cell r="N25" t="str">
            <v>SI</v>
          </cell>
          <cell r="O25" t="str">
            <v>Atención al Ciudadano</v>
          </cell>
          <cell r="P25">
            <v>5</v>
          </cell>
          <cell r="Q25" t="str">
            <v>NO</v>
          </cell>
          <cell r="S25">
            <v>0</v>
          </cell>
          <cell r="T25" t="str">
            <v>SI</v>
          </cell>
          <cell r="U25">
            <v>10</v>
          </cell>
          <cell r="V25" t="str">
            <v>SI</v>
          </cell>
          <cell r="W25" t="str">
            <v>Mínimo anual</v>
          </cell>
          <cell r="X25">
            <v>15</v>
          </cell>
          <cell r="Y25" t="str">
            <v>SI</v>
          </cell>
          <cell r="Z25" t="str">
            <v>Lista de chequeo</v>
          </cell>
          <cell r="AA25">
            <v>10</v>
          </cell>
          <cell r="AB25" t="str">
            <v>SI</v>
          </cell>
          <cell r="AD25">
            <v>30</v>
          </cell>
        </row>
        <row r="26">
          <cell r="B26" t="str">
            <v>Revisión jerárquica de los expedientes y de la normatividad interna</v>
          </cell>
          <cell r="C26" t="str">
            <v>SI</v>
          </cell>
          <cell r="F26" t="str">
            <v>SI</v>
          </cell>
          <cell r="G26" t="str">
            <v>2</v>
          </cell>
          <cell r="I26">
            <v>0</v>
          </cell>
          <cell r="J26" t="str">
            <v>2</v>
          </cell>
          <cell r="K26" t="str">
            <v>SI</v>
          </cell>
          <cell r="L26" t="str">
            <v>Procedimiento control disciplinario</v>
          </cell>
          <cell r="M26">
            <v>15</v>
          </cell>
          <cell r="N26" t="str">
            <v>SI</v>
          </cell>
          <cell r="O26" t="str">
            <v>Responsable del área</v>
          </cell>
          <cell r="P26">
            <v>5</v>
          </cell>
          <cell r="Q26" t="str">
            <v>NO</v>
          </cell>
          <cell r="S26">
            <v>0</v>
          </cell>
          <cell r="T26" t="str">
            <v>SI</v>
          </cell>
          <cell r="U26">
            <v>10</v>
          </cell>
          <cell r="V26" t="str">
            <v>SI</v>
          </cell>
          <cell r="W26" t="str">
            <v>Cada que se requiera</v>
          </cell>
          <cell r="X26">
            <v>15</v>
          </cell>
          <cell r="Y26" t="str">
            <v>SI</v>
          </cell>
          <cell r="AA26">
            <v>10</v>
          </cell>
          <cell r="AB26" t="str">
            <v>SI</v>
          </cell>
          <cell r="AD26">
            <v>30</v>
          </cell>
        </row>
        <row r="27">
          <cell r="B27" t="str">
            <v>Aplicación de procesos y procedimientos del proceso de Gestión de Servicios de Información</v>
          </cell>
          <cell r="C27" t="str">
            <v>SI</v>
          </cell>
          <cell r="F27" t="str">
            <v>SI</v>
          </cell>
          <cell r="G27" t="str">
            <v>2</v>
          </cell>
          <cell r="I27">
            <v>0</v>
          </cell>
          <cell r="J27" t="str">
            <v>2</v>
          </cell>
          <cell r="K27" t="str">
            <v>SI</v>
          </cell>
          <cell r="L27" t="str">
            <v>Caracterización del Proceso, procedimientos y formatos</v>
          </cell>
          <cell r="M27">
            <v>15</v>
          </cell>
          <cell r="N27" t="str">
            <v>SI</v>
          </cell>
          <cell r="O27" t="str">
            <v>Por actividad del procedimientos se defines los responsables</v>
          </cell>
          <cell r="P27">
            <v>5</v>
          </cell>
          <cell r="Q27" t="str">
            <v>NO</v>
          </cell>
          <cell r="S27">
            <v>0</v>
          </cell>
          <cell r="T27" t="str">
            <v>SI</v>
          </cell>
          <cell r="U27">
            <v>10</v>
          </cell>
          <cell r="V27" t="str">
            <v>SI</v>
          </cell>
          <cell r="W27" t="str">
            <v>Permanente</v>
          </cell>
          <cell r="X27">
            <v>15</v>
          </cell>
          <cell r="Y27" t="str">
            <v>SI</v>
          </cell>
          <cell r="AA27">
            <v>10</v>
          </cell>
          <cell r="AB27" t="str">
            <v>SI</v>
          </cell>
          <cell r="AD27">
            <v>30</v>
          </cell>
        </row>
        <row r="28">
          <cell r="B28" t="str">
            <v>Etiquetado y embalaje adecuado de las luminarias</v>
          </cell>
          <cell r="C28" t="str">
            <v>SI</v>
          </cell>
          <cell r="F28" t="str">
            <v>SI</v>
          </cell>
          <cell r="G28">
            <v>1</v>
          </cell>
          <cell r="I28">
            <v>0</v>
          </cell>
          <cell r="J28">
            <v>1</v>
          </cell>
          <cell r="K28" t="str">
            <v>SI</v>
          </cell>
          <cell r="M28">
            <v>15</v>
          </cell>
          <cell r="N28" t="str">
            <v>SI</v>
          </cell>
          <cell r="O28" t="str">
            <v>Área Administrativa</v>
          </cell>
          <cell r="P28">
            <v>5</v>
          </cell>
          <cell r="Q28" t="str">
            <v>NO</v>
          </cell>
          <cell r="S28">
            <v>0</v>
          </cell>
          <cell r="T28" t="str">
            <v>SI</v>
          </cell>
          <cell r="U28">
            <v>10</v>
          </cell>
          <cell r="V28" t="str">
            <v>SI</v>
          </cell>
          <cell r="W28" t="str">
            <v>Permanente</v>
          </cell>
          <cell r="X28">
            <v>15</v>
          </cell>
          <cell r="Y28" t="str">
            <v>NO</v>
          </cell>
          <cell r="AA28">
            <v>0</v>
          </cell>
          <cell r="AB28" t="str">
            <v>SI</v>
          </cell>
          <cell r="AD28">
            <v>30</v>
          </cell>
        </row>
        <row r="29">
          <cell r="B29" t="str">
            <v>Almacenamiento de residuos o elementos en los recipientes o empaques que correspondan y verificando una ubicación segura</v>
          </cell>
          <cell r="C29" t="str">
            <v>SI</v>
          </cell>
          <cell r="F29" t="str">
            <v>SI</v>
          </cell>
          <cell r="G29">
            <v>1</v>
          </cell>
          <cell r="I29">
            <v>0</v>
          </cell>
          <cell r="J29">
            <v>1</v>
          </cell>
          <cell r="K29" t="str">
            <v>SI</v>
          </cell>
          <cell r="M29">
            <v>15</v>
          </cell>
          <cell r="N29" t="str">
            <v>SI</v>
          </cell>
          <cell r="O29" t="str">
            <v>Área Administrativa</v>
          </cell>
          <cell r="P29">
            <v>5</v>
          </cell>
          <cell r="Q29" t="str">
            <v>NO</v>
          </cell>
          <cell r="S29">
            <v>0</v>
          </cell>
          <cell r="T29" t="str">
            <v>SI</v>
          </cell>
          <cell r="U29">
            <v>10</v>
          </cell>
          <cell r="V29" t="str">
            <v>SI</v>
          </cell>
          <cell r="W29" t="str">
            <v>Permanente</v>
          </cell>
          <cell r="X29">
            <v>15</v>
          </cell>
          <cell r="Y29" t="str">
            <v>NO</v>
          </cell>
          <cell r="AA29">
            <v>0</v>
          </cell>
          <cell r="AB29" t="str">
            <v>SI</v>
          </cell>
          <cell r="AD29">
            <v>30</v>
          </cell>
        </row>
        <row r="30">
          <cell r="B30" t="str">
            <v>Asignar una persona capacitada para la extracción de los tonners de las impresoras y almacenarlos en cajas</v>
          </cell>
          <cell r="C30" t="str">
            <v>SI</v>
          </cell>
          <cell r="F30" t="str">
            <v>SI</v>
          </cell>
          <cell r="G30">
            <v>1</v>
          </cell>
          <cell r="I30">
            <v>0</v>
          </cell>
          <cell r="J30">
            <v>1</v>
          </cell>
          <cell r="K30" t="str">
            <v>SI</v>
          </cell>
          <cell r="M30">
            <v>15</v>
          </cell>
          <cell r="N30" t="str">
            <v>SI</v>
          </cell>
          <cell r="O30" t="str">
            <v>Área Administrativa</v>
          </cell>
          <cell r="P30">
            <v>5</v>
          </cell>
          <cell r="Q30" t="str">
            <v>NO</v>
          </cell>
          <cell r="S30">
            <v>0</v>
          </cell>
          <cell r="T30" t="str">
            <v>SI</v>
          </cell>
          <cell r="U30">
            <v>10</v>
          </cell>
          <cell r="V30" t="str">
            <v>SI</v>
          </cell>
          <cell r="W30" t="str">
            <v>Permanente</v>
          </cell>
          <cell r="X30">
            <v>15</v>
          </cell>
          <cell r="Y30" t="str">
            <v>NO</v>
          </cell>
          <cell r="AA30">
            <v>0</v>
          </cell>
          <cell r="AB30" t="str">
            <v>SI</v>
          </cell>
          <cell r="AD30">
            <v>30</v>
          </cell>
        </row>
        <row r="31">
          <cell r="B31" t="str">
            <v>Atención y cuidado al derrame de químicos u otros líquidos, evitando que se puedan verter en los sistemas hidrosanitarios y sifones.</v>
          </cell>
          <cell r="C31" t="str">
            <v>SI</v>
          </cell>
          <cell r="F31" t="str">
            <v>SI</v>
          </cell>
          <cell r="G31">
            <v>1</v>
          </cell>
          <cell r="I31">
            <v>0</v>
          </cell>
          <cell r="J31">
            <v>1</v>
          </cell>
          <cell r="K31" t="str">
            <v>SI</v>
          </cell>
          <cell r="M31">
            <v>15</v>
          </cell>
          <cell r="N31" t="str">
            <v>SI</v>
          </cell>
          <cell r="O31" t="str">
            <v>Área Administrativa</v>
          </cell>
          <cell r="P31">
            <v>5</v>
          </cell>
          <cell r="Q31" t="str">
            <v>NO</v>
          </cell>
          <cell r="S31">
            <v>0</v>
          </cell>
          <cell r="T31" t="str">
            <v>SI</v>
          </cell>
          <cell r="U31">
            <v>10</v>
          </cell>
          <cell r="V31" t="str">
            <v>SI</v>
          </cell>
          <cell r="W31" t="str">
            <v>Permanente</v>
          </cell>
          <cell r="X31">
            <v>15</v>
          </cell>
          <cell r="Y31" t="str">
            <v>NO</v>
          </cell>
          <cell r="AA31">
            <v>0</v>
          </cell>
          <cell r="AB31" t="str">
            <v>SI</v>
          </cell>
          <cell r="AD31">
            <v>30</v>
          </cell>
        </row>
        <row r="32">
          <cell r="B32" t="str">
            <v>Presentación al comité Directivo para revisión y toma de decisiones respecto a los temas estratégicos de la entidad</v>
          </cell>
          <cell r="C32" t="str">
            <v>SI</v>
          </cell>
          <cell r="D32" t="str">
            <v>SI</v>
          </cell>
          <cell r="F32" t="str">
            <v>SI</v>
          </cell>
          <cell r="G32">
            <v>1</v>
          </cell>
          <cell r="I32">
            <v>0</v>
          </cell>
          <cell r="J32">
            <v>1</v>
          </cell>
          <cell r="K32" t="str">
            <v>NO</v>
          </cell>
          <cell r="M32">
            <v>0</v>
          </cell>
          <cell r="N32" t="str">
            <v>SI</v>
          </cell>
          <cell r="O32" t="str">
            <v>Comié Directivo
Director General</v>
          </cell>
          <cell r="P32">
            <v>5</v>
          </cell>
          <cell r="Q32" t="str">
            <v>NO</v>
          </cell>
          <cell r="S32">
            <v>0</v>
          </cell>
          <cell r="T32" t="str">
            <v>SI</v>
          </cell>
          <cell r="U32">
            <v>10</v>
          </cell>
          <cell r="V32" t="str">
            <v>SI</v>
          </cell>
          <cell r="W32" t="str">
            <v xml:space="preserve">Semanal </v>
          </cell>
          <cell r="X32">
            <v>15</v>
          </cell>
          <cell r="Y32" t="str">
            <v>SI</v>
          </cell>
          <cell r="Z32" t="str">
            <v>Actas del comité</v>
          </cell>
          <cell r="AA32">
            <v>10</v>
          </cell>
          <cell r="AB32" t="str">
            <v>SI</v>
          </cell>
          <cell r="AD32">
            <v>30</v>
          </cell>
        </row>
        <row r="33">
          <cell r="B33" t="str">
            <v>Presentación a la Junta Directiva para la aprobación de temas estratégicos de la entidad</v>
          </cell>
          <cell r="C33" t="str">
            <v>SI</v>
          </cell>
          <cell r="F33" t="str">
            <v>SI</v>
          </cell>
          <cell r="G33" t="str">
            <v>2</v>
          </cell>
          <cell r="I33">
            <v>0</v>
          </cell>
          <cell r="J33" t="str">
            <v>2</v>
          </cell>
          <cell r="K33" t="str">
            <v>SI</v>
          </cell>
          <cell r="L33" t="str">
            <v>Acuerdo de Junta Directiva</v>
          </cell>
          <cell r="M33">
            <v>15</v>
          </cell>
          <cell r="N33" t="str">
            <v>SI</v>
          </cell>
          <cell r="O33" t="str">
            <v>Junta Directiva</v>
          </cell>
          <cell r="P33">
            <v>5</v>
          </cell>
          <cell r="Q33" t="str">
            <v>NO</v>
          </cell>
          <cell r="S33">
            <v>0</v>
          </cell>
          <cell r="T33" t="str">
            <v>SI</v>
          </cell>
          <cell r="U33">
            <v>10</v>
          </cell>
          <cell r="V33" t="str">
            <v>SI</v>
          </cell>
          <cell r="W33" t="str">
            <v>Mensual</v>
          </cell>
          <cell r="X33">
            <v>15</v>
          </cell>
          <cell r="Y33" t="str">
            <v>SI</v>
          </cell>
          <cell r="Z33" t="str">
            <v>Actas de la JD</v>
          </cell>
          <cell r="AA33">
            <v>10</v>
          </cell>
          <cell r="AB33" t="str">
            <v>SI</v>
          </cell>
          <cell r="AD33">
            <v>30</v>
          </cell>
        </row>
        <row r="34">
          <cell r="B34" t="str">
            <v>Documentación y capacitación en la metodología de Gestión de Riesgos</v>
          </cell>
          <cell r="C34" t="str">
            <v>SI</v>
          </cell>
          <cell r="F34" t="str">
            <v>SI</v>
          </cell>
          <cell r="G34" t="str">
            <v>2</v>
          </cell>
          <cell r="I34">
            <v>0</v>
          </cell>
          <cell r="J34" t="str">
            <v>2</v>
          </cell>
          <cell r="K34" t="str">
            <v>SI</v>
          </cell>
          <cell r="L34" t="str">
            <v>Manual de Gestión de Riesgos</v>
          </cell>
          <cell r="M34">
            <v>15</v>
          </cell>
          <cell r="N34" t="str">
            <v>SI</v>
          </cell>
          <cell r="O34" t="str">
            <v xml:space="preserve">Jefe Oficina Asesora de Planeación </v>
          </cell>
          <cell r="P34">
            <v>5</v>
          </cell>
          <cell r="Q34" t="str">
            <v>NO</v>
          </cell>
          <cell r="S34">
            <v>0</v>
          </cell>
          <cell r="T34" t="str">
            <v>SI</v>
          </cell>
          <cell r="U34">
            <v>10</v>
          </cell>
          <cell r="V34" t="str">
            <v>SI</v>
          </cell>
          <cell r="W34" t="str">
            <v>Semestral</v>
          </cell>
          <cell r="X34">
            <v>15</v>
          </cell>
          <cell r="Y34" t="str">
            <v>SI</v>
          </cell>
          <cell r="Z34" t="str">
            <v>Soportes de asistencia y evaluación</v>
          </cell>
          <cell r="AA34">
            <v>10</v>
          </cell>
          <cell r="AB34" t="str">
            <v>SI</v>
          </cell>
          <cell r="AD34">
            <v>30</v>
          </cell>
        </row>
        <row r="35">
          <cell r="B35" t="str">
            <v>Documentar el Plan Operativo Anual de Inversión POAI</v>
          </cell>
          <cell r="C35" t="str">
            <v>SI</v>
          </cell>
          <cell r="F35" t="str">
            <v>SI</v>
          </cell>
          <cell r="G35" t="str">
            <v>2</v>
          </cell>
          <cell r="I35">
            <v>0</v>
          </cell>
          <cell r="J35" t="str">
            <v>2</v>
          </cell>
          <cell r="K35" t="str">
            <v>SI</v>
          </cell>
          <cell r="L35" t="str">
            <v>POAI Año actual</v>
          </cell>
          <cell r="M35">
            <v>15</v>
          </cell>
          <cell r="N35" t="str">
            <v>SI</v>
          </cell>
          <cell r="O35" t="str">
            <v xml:space="preserve">Jefe Oficina Asesora de Planeación </v>
          </cell>
          <cell r="P35">
            <v>5</v>
          </cell>
          <cell r="Q35" t="str">
            <v>NO</v>
          </cell>
          <cell r="S35">
            <v>0</v>
          </cell>
          <cell r="T35" t="str">
            <v>SI</v>
          </cell>
          <cell r="U35">
            <v>10</v>
          </cell>
          <cell r="V35" t="str">
            <v>SI</v>
          </cell>
          <cell r="W35" t="str">
            <v>Anual</v>
          </cell>
          <cell r="X35">
            <v>15</v>
          </cell>
          <cell r="Y35" t="str">
            <v>SI</v>
          </cell>
          <cell r="Z35" t="str">
            <v>Reporte SEGPLAN</v>
          </cell>
          <cell r="AA35">
            <v>10</v>
          </cell>
          <cell r="AB35" t="str">
            <v>SI</v>
          </cell>
          <cell r="AD35">
            <v>30</v>
          </cell>
        </row>
        <row r="36">
          <cell r="B36" t="str">
            <v>Documentación y aplicación del procedimiento de seguimiento del POAI</v>
          </cell>
          <cell r="C36" t="str">
            <v>SI</v>
          </cell>
          <cell r="F36" t="str">
            <v>SI</v>
          </cell>
          <cell r="G36" t="str">
            <v>2</v>
          </cell>
          <cell r="I36">
            <v>0</v>
          </cell>
          <cell r="J36" t="str">
            <v>2</v>
          </cell>
          <cell r="K36" t="str">
            <v>SI</v>
          </cell>
          <cell r="M36">
            <v>15</v>
          </cell>
          <cell r="N36" t="str">
            <v>SI</v>
          </cell>
          <cell r="O36" t="str">
            <v xml:space="preserve">Jefe Oficina Asesora de Planeación </v>
          </cell>
          <cell r="P36">
            <v>5</v>
          </cell>
          <cell r="Q36" t="str">
            <v>NO</v>
          </cell>
          <cell r="S36">
            <v>0</v>
          </cell>
          <cell r="T36" t="str">
            <v>SI</v>
          </cell>
          <cell r="U36">
            <v>10</v>
          </cell>
          <cell r="V36" t="str">
            <v>SI</v>
          </cell>
          <cell r="W36" t="str">
            <v>Permanente</v>
          </cell>
          <cell r="X36">
            <v>15</v>
          </cell>
          <cell r="Y36" t="str">
            <v>SI</v>
          </cell>
          <cell r="Z36" t="str">
            <v>Registros del procedimiento</v>
          </cell>
          <cell r="AA36">
            <v>10</v>
          </cell>
          <cell r="AB36" t="str">
            <v>SI</v>
          </cell>
          <cell r="AD36">
            <v>30</v>
          </cell>
        </row>
        <row r="37">
          <cell r="B37" t="str">
            <v>Documentación del procedimiento de elaboración de Planes Operativos Anuales</v>
          </cell>
          <cell r="C37" t="str">
            <v>SI</v>
          </cell>
          <cell r="F37" t="str">
            <v>SI</v>
          </cell>
          <cell r="G37">
            <v>1</v>
          </cell>
          <cell r="I37">
            <v>0</v>
          </cell>
          <cell r="J37">
            <v>1</v>
          </cell>
          <cell r="K37" t="str">
            <v>NO</v>
          </cell>
          <cell r="M37">
            <v>0</v>
          </cell>
          <cell r="N37" t="str">
            <v>SI</v>
          </cell>
          <cell r="O37" t="str">
            <v xml:space="preserve">Jefe Oficina Asesora de Planeación </v>
          </cell>
          <cell r="P37">
            <v>5</v>
          </cell>
          <cell r="Q37" t="str">
            <v>NO</v>
          </cell>
          <cell r="S37">
            <v>0</v>
          </cell>
          <cell r="T37" t="str">
            <v>SI</v>
          </cell>
          <cell r="U37">
            <v>10</v>
          </cell>
          <cell r="V37" t="str">
            <v>SI</v>
          </cell>
          <cell r="W37" t="str">
            <v>Anual</v>
          </cell>
          <cell r="X37">
            <v>15</v>
          </cell>
          <cell r="Y37" t="str">
            <v>SI</v>
          </cell>
          <cell r="Z37" t="str">
            <v>Registros del procedimiento</v>
          </cell>
          <cell r="AA37">
            <v>10</v>
          </cell>
          <cell r="AB37" t="str">
            <v>SI</v>
          </cell>
          <cell r="AD37">
            <v>30</v>
          </cell>
        </row>
        <row r="38">
          <cell r="B38" t="str">
            <v>Auditorías realizadas por Control Interno</v>
          </cell>
          <cell r="D38" t="str">
            <v>SI</v>
          </cell>
          <cell r="E38" t="str">
            <v>SI</v>
          </cell>
          <cell r="G38">
            <v>0</v>
          </cell>
          <cell r="H38" t="str">
            <v>SI</v>
          </cell>
          <cell r="I38" t="str">
            <v>2</v>
          </cell>
          <cell r="J38" t="str">
            <v>2</v>
          </cell>
          <cell r="K38" t="str">
            <v>SI</v>
          </cell>
          <cell r="L38" t="str">
            <v>PD-Auditorías OCI</v>
          </cell>
          <cell r="M38">
            <v>15</v>
          </cell>
          <cell r="N38" t="str">
            <v>SI</v>
          </cell>
          <cell r="O38" t="str">
            <v>Jefe Oficina de Control Interno</v>
          </cell>
          <cell r="P38">
            <v>5</v>
          </cell>
          <cell r="Q38" t="str">
            <v>NO</v>
          </cell>
          <cell r="S38">
            <v>0</v>
          </cell>
          <cell r="T38" t="str">
            <v>SI</v>
          </cell>
          <cell r="U38">
            <v>10</v>
          </cell>
          <cell r="V38" t="str">
            <v>SI</v>
          </cell>
          <cell r="W38" t="str">
            <v>Permanente</v>
          </cell>
          <cell r="X38">
            <v>15</v>
          </cell>
          <cell r="Y38" t="str">
            <v>SI</v>
          </cell>
          <cell r="Z38" t="str">
            <v>Programa de auditorías
Registros de auditoría</v>
          </cell>
          <cell r="AA38">
            <v>10</v>
          </cell>
          <cell r="AB38" t="str">
            <v>SI</v>
          </cell>
          <cell r="AD38">
            <v>30</v>
          </cell>
        </row>
        <row r="39">
          <cell r="B39" t="str">
            <v>Seguimiento al proceso de pago desde la notificación por parte del solicitante</v>
          </cell>
          <cell r="C39" t="str">
            <v>SI</v>
          </cell>
          <cell r="F39" t="str">
            <v>SI</v>
          </cell>
          <cell r="G39">
            <v>1</v>
          </cell>
          <cell r="I39">
            <v>0</v>
          </cell>
          <cell r="J39">
            <v>1</v>
          </cell>
          <cell r="K39" t="str">
            <v>NO</v>
          </cell>
          <cell r="M39">
            <v>0</v>
          </cell>
          <cell r="N39" t="str">
            <v>SI</v>
          </cell>
          <cell r="O39" t="str">
            <v>Técnico tesorería
Responsable área de tesorería</v>
          </cell>
          <cell r="P39">
            <v>5</v>
          </cell>
          <cell r="Q39" t="str">
            <v>NO</v>
          </cell>
          <cell r="S39">
            <v>0</v>
          </cell>
          <cell r="T39" t="str">
            <v>SI</v>
          </cell>
          <cell r="U39">
            <v>10</v>
          </cell>
          <cell r="V39" t="str">
            <v>SI</v>
          </cell>
          <cell r="W39" t="str">
            <v>Cada que se requiera</v>
          </cell>
          <cell r="X39">
            <v>15</v>
          </cell>
          <cell r="Y39" t="str">
            <v>NO</v>
          </cell>
          <cell r="AA39">
            <v>0</v>
          </cell>
          <cell r="AB39" t="str">
            <v>SI</v>
          </cell>
          <cell r="AD39">
            <v>30</v>
          </cell>
        </row>
        <row r="40">
          <cell r="B40" t="str">
            <v>Modificaciones al PAC solicitadas por la Dirección del FONCEP y autorizadas por la Dirección Distrital de Tesorería</v>
          </cell>
          <cell r="E40" t="str">
            <v>SI</v>
          </cell>
          <cell r="G40">
            <v>0</v>
          </cell>
          <cell r="H40" t="str">
            <v>SI</v>
          </cell>
          <cell r="I40" t="str">
            <v>2</v>
          </cell>
          <cell r="J40" t="str">
            <v>2</v>
          </cell>
          <cell r="K40" t="str">
            <v>SI</v>
          </cell>
          <cell r="L40" t="str">
            <v>PDT Programación y ejecución del PAC</v>
          </cell>
          <cell r="M40">
            <v>15</v>
          </cell>
          <cell r="N40" t="str">
            <v>SI</v>
          </cell>
          <cell r="O40" t="str">
            <v>Responsable área de tesorería</v>
          </cell>
          <cell r="P40">
            <v>5</v>
          </cell>
          <cell r="Q40" t="str">
            <v>NO</v>
          </cell>
          <cell r="S40">
            <v>0</v>
          </cell>
          <cell r="T40" t="str">
            <v>SI</v>
          </cell>
          <cell r="U40">
            <v>10</v>
          </cell>
          <cell r="V40" t="str">
            <v>SI</v>
          </cell>
          <cell r="W40" t="str">
            <v>Cada que se requiera</v>
          </cell>
          <cell r="X40">
            <v>15</v>
          </cell>
          <cell r="Y40" t="str">
            <v>SI</v>
          </cell>
          <cell r="Z40" t="str">
            <v>Solicitud de modificación PAC</v>
          </cell>
          <cell r="AA40">
            <v>10</v>
          </cell>
          <cell r="AB40" t="str">
            <v>SI</v>
          </cell>
          <cell r="AD40">
            <v>30</v>
          </cell>
        </row>
        <row r="41">
          <cell r="B41" t="str">
            <v>Validación de los archivos planos para pago contra los archivos del área solicitante</v>
          </cell>
          <cell r="C41" t="str">
            <v>SI</v>
          </cell>
          <cell r="F41" t="str">
            <v>SI</v>
          </cell>
          <cell r="G41">
            <v>1</v>
          </cell>
          <cell r="I41">
            <v>0</v>
          </cell>
          <cell r="J41">
            <v>1</v>
          </cell>
          <cell r="K41" t="str">
            <v>NO</v>
          </cell>
          <cell r="M41">
            <v>0</v>
          </cell>
          <cell r="N41" t="str">
            <v>SI</v>
          </cell>
          <cell r="O41" t="str">
            <v>Profesional área de tesorería</v>
          </cell>
          <cell r="P41">
            <v>5</v>
          </cell>
          <cell r="Q41" t="str">
            <v>NO</v>
          </cell>
          <cell r="S41">
            <v>0</v>
          </cell>
          <cell r="T41" t="str">
            <v>SI</v>
          </cell>
          <cell r="U41">
            <v>10</v>
          </cell>
          <cell r="V41" t="str">
            <v>SI</v>
          </cell>
          <cell r="W41" t="str">
            <v>Todas las solicitudes de Nómina de pensionados</v>
          </cell>
          <cell r="X41">
            <v>15</v>
          </cell>
          <cell r="Y41" t="str">
            <v>SI</v>
          </cell>
          <cell r="Z41" t="str">
            <v>Archivo de comparación</v>
          </cell>
          <cell r="AA41">
            <v>10</v>
          </cell>
          <cell r="AB41" t="str">
            <v>SI</v>
          </cell>
          <cell r="AD41">
            <v>30</v>
          </cell>
        </row>
        <row r="42">
          <cell r="B42" t="str">
            <v>Tercerización de la administración de portafolio</v>
          </cell>
          <cell r="C42" t="str">
            <v>SI</v>
          </cell>
          <cell r="G42">
            <v>0</v>
          </cell>
          <cell r="H42" t="str">
            <v>SI</v>
          </cell>
          <cell r="I42" t="str">
            <v>2</v>
          </cell>
          <cell r="J42" t="str">
            <v>2</v>
          </cell>
          <cell r="K42" t="str">
            <v>SI</v>
          </cell>
          <cell r="L42" t="str">
            <v>Contrato con FIDUPREVISORA e informes asociados</v>
          </cell>
          <cell r="M42">
            <v>15</v>
          </cell>
          <cell r="N42" t="str">
            <v>SI</v>
          </cell>
          <cell r="O42" t="str">
            <v>Subdirector Financiero y Administrativo</v>
          </cell>
          <cell r="P42">
            <v>5</v>
          </cell>
          <cell r="Q42" t="str">
            <v>NO</v>
          </cell>
          <cell r="S42">
            <v>0</v>
          </cell>
          <cell r="T42" t="str">
            <v>SI</v>
          </cell>
          <cell r="U42">
            <v>10</v>
          </cell>
          <cell r="V42" t="str">
            <v>SI</v>
          </cell>
          <cell r="W42" t="str">
            <v xml:space="preserve">Seguimiento mensual </v>
          </cell>
          <cell r="X42">
            <v>15</v>
          </cell>
          <cell r="Y42" t="str">
            <v>SI</v>
          </cell>
          <cell r="Z42" t="str">
            <v>Informes de seguimiento y supervisión</v>
          </cell>
          <cell r="AA42">
            <v>10</v>
          </cell>
          <cell r="AB42" t="str">
            <v>SI</v>
          </cell>
          <cell r="AD42">
            <v>30</v>
          </cell>
        </row>
        <row r="43">
          <cell r="B43" t="str">
            <v xml:space="preserve">Validacion de los procesos de contratación por parte del comité de contratacion. </v>
          </cell>
          <cell r="C43" t="str">
            <v>SI</v>
          </cell>
          <cell r="D43" t="str">
            <v>SI</v>
          </cell>
          <cell r="E43" t="str">
            <v>NO</v>
          </cell>
          <cell r="F43" t="str">
            <v>SI</v>
          </cell>
          <cell r="G43" t="str">
            <v>2</v>
          </cell>
          <cell r="H43" t="str">
            <v>SI</v>
          </cell>
          <cell r="I43" t="str">
            <v>2</v>
          </cell>
          <cell r="J43" t="str">
            <v>2</v>
          </cell>
          <cell r="K43" t="str">
            <v>SI</v>
          </cell>
          <cell r="L43" t="str">
            <v>Todos los procedimientos del proceso Gestion Contractual</v>
          </cell>
          <cell r="M43">
            <v>15</v>
          </cell>
          <cell r="N43" t="str">
            <v>SI</v>
          </cell>
          <cell r="O43" t="str">
            <v xml:space="preserve">Comité de Contratacion </v>
          </cell>
          <cell r="P43">
            <v>5</v>
          </cell>
          <cell r="Q43" t="str">
            <v>NO</v>
          </cell>
          <cell r="S43">
            <v>0</v>
          </cell>
          <cell r="T43" t="str">
            <v>SI</v>
          </cell>
          <cell r="U43">
            <v>10</v>
          </cell>
          <cell r="V43" t="str">
            <v>SI</v>
          </cell>
          <cell r="W43" t="str">
            <v>BIMENSUAL</v>
          </cell>
          <cell r="X43">
            <v>15</v>
          </cell>
          <cell r="Y43" t="str">
            <v>SI</v>
          </cell>
          <cell r="Z43" t="str">
            <v xml:space="preserve">Actas del comité de contratacion, que se almacenan fisicamente en la OAJ por numero de consecutivo. </v>
          </cell>
          <cell r="AA43">
            <v>10</v>
          </cell>
          <cell r="AB43" t="str">
            <v>SI</v>
          </cell>
          <cell r="AD43">
            <v>30</v>
          </cell>
        </row>
        <row r="44">
          <cell r="B44" t="str">
            <v xml:space="preserve">Designación de supervisores e interventores con obligaciones y responsabilidades con el fin de que en la materia de contratos verifiquen el cumplimiento del objeto contractual y de las obligaciones contractuales. </v>
          </cell>
          <cell r="C44" t="str">
            <v>SI</v>
          </cell>
          <cell r="D44" t="str">
            <v>SI</v>
          </cell>
          <cell r="E44" t="str">
            <v>NO</v>
          </cell>
          <cell r="F44" t="str">
            <v>SI</v>
          </cell>
          <cell r="G44" t="str">
            <v>2</v>
          </cell>
          <cell r="H44" t="str">
            <v>SI</v>
          </cell>
          <cell r="I44" t="str">
            <v>2</v>
          </cell>
          <cell r="J44" t="str">
            <v>2</v>
          </cell>
          <cell r="K44" t="str">
            <v>SI</v>
          </cell>
          <cell r="L44" t="str">
            <v>Resolucion 0351 de 21 de Junio de 2017</v>
          </cell>
          <cell r="M44">
            <v>15</v>
          </cell>
          <cell r="N44" t="str">
            <v>SI</v>
          </cell>
          <cell r="O44" t="str">
            <v>Jefe Oficina Aesora Jurídica</v>
          </cell>
          <cell r="P44">
            <v>5</v>
          </cell>
          <cell r="Q44" t="str">
            <v>NO</v>
          </cell>
          <cell r="S44">
            <v>0</v>
          </cell>
          <cell r="T44" t="str">
            <v>SI</v>
          </cell>
          <cell r="U44">
            <v>10</v>
          </cell>
          <cell r="V44" t="str">
            <v>SI</v>
          </cell>
          <cell r="W44" t="str">
            <v>Mensual</v>
          </cell>
          <cell r="X44">
            <v>15</v>
          </cell>
          <cell r="Y44" t="str">
            <v>SI</v>
          </cell>
          <cell r="Z44" t="str">
            <v>Contrato e informes de supervisión</v>
          </cell>
          <cell r="AA44">
            <v>10</v>
          </cell>
          <cell r="AB44" t="str">
            <v>SI</v>
          </cell>
          <cell r="AD44">
            <v>30</v>
          </cell>
        </row>
        <row r="45">
          <cell r="G45">
            <v>0</v>
          </cell>
          <cell r="I45">
            <v>0</v>
          </cell>
          <cell r="J45" t="str">
            <v>0</v>
          </cell>
          <cell r="M45">
            <v>0</v>
          </cell>
          <cell r="P45">
            <v>0</v>
          </cell>
          <cell r="S45">
            <v>0</v>
          </cell>
          <cell r="U45">
            <v>0</v>
          </cell>
          <cell r="X45">
            <v>0</v>
          </cell>
          <cell r="AA45">
            <v>0</v>
          </cell>
          <cell r="AD45">
            <v>0</v>
          </cell>
        </row>
        <row r="46">
          <cell r="G46">
            <v>0</v>
          </cell>
          <cell r="I46">
            <v>0</v>
          </cell>
          <cell r="J46" t="str">
            <v>0</v>
          </cell>
          <cell r="M46">
            <v>0</v>
          </cell>
          <cell r="P46">
            <v>0</v>
          </cell>
          <cell r="S46">
            <v>0</v>
          </cell>
          <cell r="U46">
            <v>0</v>
          </cell>
          <cell r="X46">
            <v>0</v>
          </cell>
          <cell r="AA46">
            <v>0</v>
          </cell>
          <cell r="AD46">
            <v>0</v>
          </cell>
        </row>
        <row r="47">
          <cell r="G47">
            <v>0</v>
          </cell>
          <cell r="I47">
            <v>0</v>
          </cell>
          <cell r="J47" t="str">
            <v>0</v>
          </cell>
          <cell r="M47">
            <v>0</v>
          </cell>
          <cell r="P47">
            <v>0</v>
          </cell>
          <cell r="S47">
            <v>0</v>
          </cell>
          <cell r="U47">
            <v>0</v>
          </cell>
          <cell r="X47">
            <v>0</v>
          </cell>
          <cell r="AA47">
            <v>0</v>
          </cell>
          <cell r="AD47">
            <v>0</v>
          </cell>
        </row>
        <row r="48">
          <cell r="G48">
            <v>0</v>
          </cell>
          <cell r="I48">
            <v>0</v>
          </cell>
          <cell r="J48" t="str">
            <v>0</v>
          </cell>
          <cell r="M48">
            <v>0</v>
          </cell>
          <cell r="P48">
            <v>0</v>
          </cell>
          <cell r="S48">
            <v>0</v>
          </cell>
          <cell r="U48">
            <v>0</v>
          </cell>
          <cell r="X48">
            <v>0</v>
          </cell>
          <cell r="AA48">
            <v>0</v>
          </cell>
          <cell r="AD48">
            <v>0</v>
          </cell>
        </row>
        <row r="49">
          <cell r="G49">
            <v>0</v>
          </cell>
          <cell r="I49">
            <v>0</v>
          </cell>
          <cell r="J49" t="str">
            <v>0</v>
          </cell>
          <cell r="M49">
            <v>0</v>
          </cell>
          <cell r="P49">
            <v>0</v>
          </cell>
          <cell r="S49">
            <v>0</v>
          </cell>
          <cell r="U49">
            <v>0</v>
          </cell>
          <cell r="X49">
            <v>0</v>
          </cell>
          <cell r="AA49">
            <v>0</v>
          </cell>
          <cell r="AD49">
            <v>0</v>
          </cell>
        </row>
        <row r="50">
          <cell r="G50">
            <v>0</v>
          </cell>
          <cell r="I50">
            <v>0</v>
          </cell>
          <cell r="J50" t="str">
            <v>0</v>
          </cell>
          <cell r="M50">
            <v>0</v>
          </cell>
          <cell r="P50">
            <v>0</v>
          </cell>
          <cell r="S50">
            <v>0</v>
          </cell>
          <cell r="U50">
            <v>0</v>
          </cell>
          <cell r="X50">
            <v>0</v>
          </cell>
          <cell r="AA50">
            <v>0</v>
          </cell>
          <cell r="AD50">
            <v>0</v>
          </cell>
        </row>
        <row r="51">
          <cell r="G51">
            <v>0</v>
          </cell>
          <cell r="I51">
            <v>0</v>
          </cell>
          <cell r="J51" t="str">
            <v>0</v>
          </cell>
          <cell r="M51">
            <v>0</v>
          </cell>
          <cell r="P51">
            <v>0</v>
          </cell>
          <cell r="S51">
            <v>0</v>
          </cell>
          <cell r="U51">
            <v>0</v>
          </cell>
          <cell r="X51">
            <v>0</v>
          </cell>
          <cell r="AA51">
            <v>0</v>
          </cell>
          <cell r="AD51">
            <v>0</v>
          </cell>
        </row>
        <row r="52">
          <cell r="G52">
            <v>0</v>
          </cell>
          <cell r="I52">
            <v>0</v>
          </cell>
          <cell r="J52" t="str">
            <v>0</v>
          </cell>
          <cell r="M52">
            <v>0</v>
          </cell>
          <cell r="P52">
            <v>0</v>
          </cell>
          <cell r="S52">
            <v>0</v>
          </cell>
          <cell r="U52">
            <v>0</v>
          </cell>
          <cell r="X52">
            <v>0</v>
          </cell>
          <cell r="AA52">
            <v>0</v>
          </cell>
          <cell r="AD52">
            <v>0</v>
          </cell>
        </row>
        <row r="53">
          <cell r="G53">
            <v>0</v>
          </cell>
          <cell r="I53">
            <v>0</v>
          </cell>
          <cell r="J53" t="str">
            <v>0</v>
          </cell>
          <cell r="M53">
            <v>0</v>
          </cell>
          <cell r="P53">
            <v>0</v>
          </cell>
          <cell r="S53">
            <v>0</v>
          </cell>
          <cell r="U53">
            <v>0</v>
          </cell>
          <cell r="X53">
            <v>0</v>
          </cell>
          <cell r="AA53">
            <v>0</v>
          </cell>
          <cell r="AD53">
            <v>0</v>
          </cell>
        </row>
        <row r="54">
          <cell r="G54">
            <v>0</v>
          </cell>
          <cell r="I54">
            <v>0</v>
          </cell>
          <cell r="J54" t="str">
            <v>0</v>
          </cell>
          <cell r="M54">
            <v>0</v>
          </cell>
          <cell r="P54">
            <v>0</v>
          </cell>
          <cell r="S54">
            <v>0</v>
          </cell>
          <cell r="U54">
            <v>0</v>
          </cell>
          <cell r="X54">
            <v>0</v>
          </cell>
          <cell r="AA54">
            <v>0</v>
          </cell>
          <cell r="AD54">
            <v>0</v>
          </cell>
        </row>
      </sheetData>
      <sheetData sheetId="2">
        <row r="7">
          <cell r="A7" t="str">
            <v>RARO</v>
          </cell>
          <cell r="B7" t="str">
            <v>RARO
Ocurre en circunstancias excepcionales.
No se ha presentado en los últimos 5 años</v>
          </cell>
          <cell r="C7" t="str">
            <v>No se ha presentado en los últimos 5 años</v>
          </cell>
          <cell r="D7">
            <v>1</v>
          </cell>
        </row>
        <row r="8">
          <cell r="A8" t="str">
            <v>IMPROBABLE</v>
          </cell>
          <cell r="B8" t="str">
            <v>IMPROBABLE
Puede ocurrir en algún momento. Poco común o frecuente
Se presentó una vez en los últimos 5 años</v>
          </cell>
          <cell r="C8" t="str">
            <v>Se presentó una vez en los últimos 5 años</v>
          </cell>
          <cell r="D8">
            <v>2</v>
          </cell>
        </row>
        <row r="9">
          <cell r="A9" t="str">
            <v>MODERADA</v>
          </cell>
          <cell r="B9" t="str">
            <v>MODERADA
Es posible que suceda en algún momento
Se presentó una vez en los últimos 2 años.</v>
          </cell>
          <cell r="C9" t="str">
            <v>Se presentó una vez en los últimos 2 años.</v>
          </cell>
          <cell r="D9">
            <v>3</v>
          </cell>
        </row>
        <row r="10">
          <cell r="A10" t="str">
            <v>PROBABLE</v>
          </cell>
          <cell r="B10" t="str">
            <v>PROBABLE
Ocurre en la mayoría de los casos
Se presento una vez en el último año</v>
          </cell>
          <cell r="C10" t="str">
            <v>Se presento una vez en el último año</v>
          </cell>
          <cell r="D10">
            <v>4</v>
          </cell>
        </row>
        <row r="11">
          <cell r="A11" t="str">
            <v>CASI CERTEZA</v>
          </cell>
          <cell r="B11" t="str">
            <v>CASI CERTEZA
El evento ocurre en la mayoría de las circunstancias. Es muy seguro que se presente.
Se ha presentado más de una vez al año</v>
          </cell>
          <cell r="C11" t="str">
            <v>Se ha presentado más de una vez al año</v>
          </cell>
          <cell r="D11">
            <v>5</v>
          </cell>
        </row>
      </sheetData>
      <sheetData sheetId="3"/>
      <sheetData sheetId="4"/>
      <sheetData sheetId="5"/>
      <sheetData sheetId="6"/>
      <sheetData sheetId="7"/>
      <sheetData sheetId="8"/>
      <sheetData sheetId="9"/>
      <sheetData sheetId="10"/>
      <sheetData sheetId="11"/>
      <sheetData sheetId="12">
        <row r="4">
          <cell r="G4" t="str">
            <v>Insignificante</v>
          </cell>
          <cell r="H4">
            <v>1</v>
          </cell>
        </row>
        <row r="5">
          <cell r="G5" t="str">
            <v>Menor</v>
          </cell>
          <cell r="H5">
            <v>2</v>
          </cell>
        </row>
        <row r="6">
          <cell r="G6" t="str">
            <v>Moderado</v>
          </cell>
          <cell r="H6">
            <v>3</v>
          </cell>
        </row>
        <row r="7">
          <cell r="G7" t="str">
            <v>Mayor</v>
          </cell>
          <cell r="H7">
            <v>4</v>
          </cell>
        </row>
        <row r="8">
          <cell r="G8" t="str">
            <v>Catastrófico</v>
          </cell>
          <cell r="H8">
            <v>5</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2:AR41"/>
  <sheetViews>
    <sheetView tabSelected="1" topLeftCell="A6" zoomScaleNormal="100" workbookViewId="0">
      <pane ySplit="5" topLeftCell="A11" activePane="bottomLeft" state="frozen"/>
      <selection activeCell="A6" sqref="A6"/>
      <selection pane="bottomLeft" activeCell="B14" sqref="B14"/>
    </sheetView>
  </sheetViews>
  <sheetFormatPr baseColWidth="10" defaultRowHeight="15" outlineLevelCol="1" x14ac:dyDescent="0.25"/>
  <cols>
    <col min="1" max="1" width="23.7109375" style="100" customWidth="1"/>
    <col min="2" max="2" width="58" style="100" customWidth="1" outlineLevel="1"/>
    <col min="3" max="3" width="29.5703125" style="100" customWidth="1"/>
    <col min="4" max="4" width="13.5703125" style="100" customWidth="1"/>
    <col min="5" max="5" width="15.28515625" style="100" hidden="1" customWidth="1" outlineLevel="1"/>
    <col min="6" max="6" width="12.7109375" style="100" hidden="1" customWidth="1" outlineLevel="1"/>
    <col min="7" max="7" width="27" style="100" customWidth="1" collapsed="1"/>
    <col min="8" max="8" width="28" style="100" customWidth="1"/>
    <col min="9" max="9" width="9.7109375" style="101" bestFit="1" customWidth="1"/>
    <col min="10" max="10" width="23.28515625" style="101" customWidth="1"/>
    <col min="11" max="11" width="5.5703125" style="106" bestFit="1" customWidth="1"/>
    <col min="12" max="12" width="11.5703125" style="100" bestFit="1" customWidth="1"/>
    <col min="13" max="13" width="5.5703125" style="106" bestFit="1" customWidth="1"/>
    <col min="14" max="27" width="13.42578125" style="100" customWidth="1" outlineLevel="1"/>
    <col min="28" max="28" width="16.28515625" style="100" customWidth="1" outlineLevel="1"/>
    <col min="29" max="31" width="13.42578125" style="100" customWidth="1" outlineLevel="1"/>
    <col min="32" max="32" width="10.140625" style="101" bestFit="1" customWidth="1"/>
    <col min="33" max="33" width="36" style="101" customWidth="1"/>
    <col min="34" max="34" width="7" style="100" customWidth="1"/>
    <col min="35" max="35" width="7.28515625" style="100" customWidth="1"/>
    <col min="36" max="36" width="12.140625" style="106" customWidth="1"/>
    <col min="37" max="37" width="26" style="100" customWidth="1"/>
    <col min="38" max="39" width="13.85546875" style="100" customWidth="1"/>
    <col min="40" max="40" width="13.5703125" style="100" customWidth="1"/>
    <col min="41" max="41" width="11.42578125" style="101"/>
    <col min="42" max="42" width="31.42578125" style="101" customWidth="1"/>
    <col min="43" max="43" width="11.28515625" style="101" bestFit="1" customWidth="1"/>
    <col min="44" max="44" width="23.140625" style="101" customWidth="1"/>
    <col min="45" max="16384" width="11.42578125" style="100"/>
  </cols>
  <sheetData>
    <row r="2" spans="1:44" ht="61.5" customHeight="1" x14ac:dyDescent="0.25">
      <c r="A2" s="209" t="s">
        <v>237</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row>
    <row r="3" spans="1:44" ht="40.5" customHeight="1" thickBot="1" x14ac:dyDescent="0.3">
      <c r="A3" s="207" t="s">
        <v>239</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t="s">
        <v>236</v>
      </c>
      <c r="AQ3" s="208"/>
      <c r="AR3" s="208"/>
    </row>
    <row r="4" spans="1:44" ht="42.75" customHeight="1" x14ac:dyDescent="0.25">
      <c r="A4" s="211" t="s">
        <v>235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109"/>
      <c r="AR4" s="110"/>
    </row>
    <row r="5" spans="1:44" ht="15.75" thickBot="1" x14ac:dyDescent="0.3">
      <c r="A5" s="104"/>
      <c r="B5" s="102"/>
      <c r="C5" s="102"/>
      <c r="D5" s="102"/>
      <c r="E5" s="102"/>
      <c r="F5" s="102"/>
      <c r="G5" s="102"/>
      <c r="H5" s="102"/>
      <c r="I5" s="103"/>
      <c r="J5" s="103"/>
      <c r="K5" s="105"/>
      <c r="L5" s="102"/>
      <c r="M5" s="105"/>
      <c r="N5" s="102"/>
      <c r="O5" s="102"/>
      <c r="P5" s="102"/>
      <c r="Q5" s="102"/>
      <c r="R5" s="102"/>
      <c r="S5" s="102"/>
      <c r="T5" s="102"/>
      <c r="U5" s="102"/>
      <c r="V5" s="102"/>
      <c r="W5" s="102"/>
      <c r="X5" s="102"/>
      <c r="Y5" s="102"/>
      <c r="Z5" s="102"/>
      <c r="AA5" s="102"/>
      <c r="AB5" s="102"/>
      <c r="AC5" s="102"/>
      <c r="AD5" s="102"/>
      <c r="AE5" s="102"/>
      <c r="AF5" s="103"/>
      <c r="AG5" s="103"/>
      <c r="AH5" s="102"/>
      <c r="AI5" s="102"/>
      <c r="AJ5" s="105"/>
      <c r="AK5" s="102"/>
      <c r="AL5" s="102"/>
      <c r="AM5" s="102"/>
      <c r="AN5" s="102"/>
      <c r="AO5" s="103"/>
      <c r="AP5" s="103"/>
      <c r="AQ5" s="103"/>
      <c r="AR5" s="111"/>
    </row>
    <row r="6" spans="1:44" ht="15.75" x14ac:dyDescent="0.25">
      <c r="A6" s="213" t="s">
        <v>98</v>
      </c>
      <c r="B6" s="214"/>
      <c r="C6" s="214"/>
      <c r="D6" s="214"/>
      <c r="E6" s="214"/>
      <c r="F6" s="214"/>
      <c r="G6" s="214"/>
      <c r="H6" s="214"/>
      <c r="I6" s="215" t="s">
        <v>99</v>
      </c>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146"/>
      <c r="AL6" s="146"/>
      <c r="AM6" s="146"/>
      <c r="AN6" s="146"/>
      <c r="AO6" s="147"/>
      <c r="AP6" s="216" t="s">
        <v>100</v>
      </c>
      <c r="AQ6" s="216"/>
      <c r="AR6" s="217"/>
    </row>
    <row r="7" spans="1:44" x14ac:dyDescent="0.25">
      <c r="A7" s="226" t="s">
        <v>231</v>
      </c>
      <c r="B7" s="226" t="s">
        <v>230</v>
      </c>
      <c r="C7" s="226" t="s">
        <v>5</v>
      </c>
      <c r="D7" s="230" t="s">
        <v>190</v>
      </c>
      <c r="E7" s="231"/>
      <c r="F7" s="226"/>
      <c r="G7" s="228" t="s">
        <v>6</v>
      </c>
      <c r="H7" s="226" t="s">
        <v>101</v>
      </c>
      <c r="I7" s="220" t="s">
        <v>189</v>
      </c>
      <c r="J7" s="225"/>
      <c r="K7" s="225"/>
      <c r="L7" s="225"/>
      <c r="M7" s="225"/>
      <c r="N7" s="225"/>
      <c r="O7" s="225"/>
      <c r="P7" s="225"/>
      <c r="Q7" s="225"/>
      <c r="R7" s="225"/>
      <c r="S7" s="225"/>
      <c r="T7" s="225"/>
      <c r="U7" s="225"/>
      <c r="V7" s="225"/>
      <c r="W7" s="225"/>
      <c r="X7" s="225"/>
      <c r="Y7" s="225"/>
      <c r="Z7" s="225"/>
      <c r="AA7" s="225"/>
      <c r="AB7" s="225"/>
      <c r="AC7" s="225"/>
      <c r="AD7" s="225"/>
      <c r="AE7" s="225"/>
      <c r="AF7" s="221"/>
      <c r="AG7" s="218" t="s">
        <v>228</v>
      </c>
      <c r="AH7" s="219"/>
      <c r="AI7" s="219"/>
      <c r="AJ7" s="219"/>
      <c r="AK7" s="219"/>
      <c r="AL7" s="219"/>
      <c r="AM7" s="219"/>
      <c r="AN7" s="219"/>
      <c r="AO7" s="205" t="s">
        <v>106</v>
      </c>
      <c r="AP7" s="205" t="s">
        <v>105</v>
      </c>
      <c r="AQ7" s="205" t="s">
        <v>107</v>
      </c>
      <c r="AR7" s="205" t="s">
        <v>108</v>
      </c>
    </row>
    <row r="8" spans="1:44" ht="31.5" customHeight="1" x14ac:dyDescent="0.25">
      <c r="A8" s="227"/>
      <c r="B8" s="227"/>
      <c r="C8" s="227"/>
      <c r="D8" s="232"/>
      <c r="E8" s="233"/>
      <c r="F8" s="227"/>
      <c r="G8" s="229"/>
      <c r="H8" s="227"/>
      <c r="I8" s="237" t="s">
        <v>191</v>
      </c>
      <c r="J8" s="237"/>
      <c r="K8" s="237"/>
      <c r="L8" s="237"/>
      <c r="M8" s="237"/>
      <c r="N8" s="148">
        <v>1</v>
      </c>
      <c r="O8" s="148">
        <v>2</v>
      </c>
      <c r="P8" s="148">
        <v>3</v>
      </c>
      <c r="Q8" s="148">
        <v>4</v>
      </c>
      <c r="R8" s="148">
        <v>5</v>
      </c>
      <c r="S8" s="148">
        <v>6</v>
      </c>
      <c r="T8" s="148">
        <v>7</v>
      </c>
      <c r="U8" s="148">
        <v>8</v>
      </c>
      <c r="V8" s="148">
        <v>9</v>
      </c>
      <c r="W8" s="148">
        <v>10</v>
      </c>
      <c r="X8" s="148">
        <v>11</v>
      </c>
      <c r="Y8" s="148">
        <v>12</v>
      </c>
      <c r="Z8" s="148">
        <v>13</v>
      </c>
      <c r="AA8" s="148">
        <v>14</v>
      </c>
      <c r="AB8" s="148">
        <v>15</v>
      </c>
      <c r="AC8" s="148">
        <v>16</v>
      </c>
      <c r="AD8" s="148">
        <v>17</v>
      </c>
      <c r="AE8" s="148">
        <v>18</v>
      </c>
      <c r="AF8" s="220" t="s">
        <v>225</v>
      </c>
      <c r="AG8" s="221"/>
      <c r="AH8" s="220" t="s">
        <v>102</v>
      </c>
      <c r="AI8" s="225"/>
      <c r="AJ8" s="221"/>
      <c r="AK8" s="237" t="s">
        <v>180</v>
      </c>
      <c r="AL8" s="237"/>
      <c r="AM8" s="220"/>
      <c r="AN8" s="220"/>
      <c r="AO8" s="206"/>
      <c r="AP8" s="206"/>
      <c r="AQ8" s="206"/>
      <c r="AR8" s="206"/>
    </row>
    <row r="9" spans="1:44" ht="24" x14ac:dyDescent="0.25">
      <c r="A9" s="227"/>
      <c r="B9" s="227"/>
      <c r="C9" s="227"/>
      <c r="D9" s="234" t="s">
        <v>327</v>
      </c>
      <c r="E9" s="235"/>
      <c r="F9" s="236"/>
      <c r="G9" s="229"/>
      <c r="H9" s="227"/>
      <c r="I9" s="222" t="s">
        <v>336</v>
      </c>
      <c r="J9" s="223"/>
      <c r="K9" s="223"/>
      <c r="L9" s="223"/>
      <c r="M9" s="224"/>
      <c r="N9" s="222" t="s">
        <v>232</v>
      </c>
      <c r="O9" s="223"/>
      <c r="P9" s="223"/>
      <c r="Q9" s="223"/>
      <c r="R9" s="223"/>
      <c r="S9" s="223"/>
      <c r="T9" s="223"/>
      <c r="U9" s="223"/>
      <c r="V9" s="223"/>
      <c r="W9" s="223"/>
      <c r="X9" s="223"/>
      <c r="Y9" s="223"/>
      <c r="Z9" s="223"/>
      <c r="AA9" s="223"/>
      <c r="AB9" s="223"/>
      <c r="AC9" s="223"/>
      <c r="AD9" s="223"/>
      <c r="AE9" s="224"/>
      <c r="AF9" s="149"/>
      <c r="AG9" s="150" t="s">
        <v>233</v>
      </c>
      <c r="AH9" s="222" t="s">
        <v>337</v>
      </c>
      <c r="AI9" s="223"/>
      <c r="AJ9" s="224"/>
      <c r="AK9" s="222" t="s">
        <v>234</v>
      </c>
      <c r="AL9" s="223"/>
      <c r="AM9" s="223"/>
      <c r="AN9" s="224"/>
      <c r="AO9" s="206"/>
      <c r="AP9" s="206"/>
      <c r="AQ9" s="206"/>
      <c r="AR9" s="206"/>
    </row>
    <row r="10" spans="1:44" ht="49.5" x14ac:dyDescent="0.25">
      <c r="A10" s="227"/>
      <c r="B10" s="227"/>
      <c r="C10" s="227"/>
      <c r="D10" s="151" t="s">
        <v>240</v>
      </c>
      <c r="E10" s="151" t="s">
        <v>241</v>
      </c>
      <c r="F10" s="151" t="s">
        <v>242</v>
      </c>
      <c r="G10" s="229"/>
      <c r="H10" s="227"/>
      <c r="I10" s="152" t="s">
        <v>9</v>
      </c>
      <c r="J10" s="153" t="s">
        <v>62</v>
      </c>
      <c r="K10" s="153" t="s">
        <v>12</v>
      </c>
      <c r="L10" s="154" t="s">
        <v>22</v>
      </c>
      <c r="M10" s="155" t="s">
        <v>12</v>
      </c>
      <c r="N10" s="156" t="s">
        <v>185</v>
      </c>
      <c r="O10" s="156" t="s">
        <v>197</v>
      </c>
      <c r="P10" s="156" t="s">
        <v>198</v>
      </c>
      <c r="Q10" s="156" t="s">
        <v>199</v>
      </c>
      <c r="R10" s="156" t="s">
        <v>200</v>
      </c>
      <c r="S10" s="156" t="s">
        <v>201</v>
      </c>
      <c r="T10" s="156" t="s">
        <v>202</v>
      </c>
      <c r="U10" s="157" t="s">
        <v>203</v>
      </c>
      <c r="V10" s="156" t="s">
        <v>204</v>
      </c>
      <c r="W10" s="156" t="s">
        <v>205</v>
      </c>
      <c r="X10" s="156" t="s">
        <v>206</v>
      </c>
      <c r="Y10" s="156" t="s">
        <v>207</v>
      </c>
      <c r="Z10" s="156" t="s">
        <v>208</v>
      </c>
      <c r="AA10" s="156" t="s">
        <v>209</v>
      </c>
      <c r="AB10" s="156" t="s">
        <v>210</v>
      </c>
      <c r="AC10" s="156" t="s">
        <v>211</v>
      </c>
      <c r="AD10" s="156" t="s">
        <v>212</v>
      </c>
      <c r="AE10" s="156" t="s">
        <v>213</v>
      </c>
      <c r="AF10" s="158" t="s">
        <v>226</v>
      </c>
      <c r="AG10" s="159" t="s">
        <v>103</v>
      </c>
      <c r="AH10" s="153" t="s">
        <v>9</v>
      </c>
      <c r="AI10" s="155" t="s">
        <v>22</v>
      </c>
      <c r="AJ10" s="158" t="s">
        <v>227</v>
      </c>
      <c r="AK10" s="159" t="s">
        <v>105</v>
      </c>
      <c r="AL10" s="159" t="s">
        <v>104</v>
      </c>
      <c r="AM10" s="159" t="s">
        <v>107</v>
      </c>
      <c r="AN10" s="159" t="s">
        <v>229</v>
      </c>
      <c r="AO10" s="206"/>
      <c r="AP10" s="206"/>
      <c r="AQ10" s="206"/>
      <c r="AR10" s="206"/>
    </row>
    <row r="11" spans="1:44" ht="90" x14ac:dyDescent="0.2">
      <c r="A11" s="160" t="s">
        <v>267</v>
      </c>
      <c r="B11" s="160" t="str">
        <f>VLOOKUP(A11,Listas!$A$4:$B$33,2,0)</f>
        <v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v>
      </c>
      <c r="C11" s="160" t="s">
        <v>340</v>
      </c>
      <c r="D11" s="160" t="s">
        <v>285</v>
      </c>
      <c r="E11" s="160" t="s">
        <v>328</v>
      </c>
      <c r="F11" s="160" t="s">
        <v>328</v>
      </c>
      <c r="G11" s="160" t="s">
        <v>291</v>
      </c>
      <c r="H11" s="160" t="s">
        <v>293</v>
      </c>
      <c r="I11" s="161" t="s">
        <v>216</v>
      </c>
      <c r="J11" s="162" t="str">
        <f>VLOOKUP(I11,Prob!$A$7:$E$11,2,FALSE)</f>
        <v>MODERADA
Es posible que suceda en algún momento
Se presentó una vez en los últimos 2 años.</v>
      </c>
      <c r="K11" s="163">
        <f>VLOOKUP(I11,Prob!$A$7:$E$11,4,FALSE)</f>
        <v>3</v>
      </c>
      <c r="L11" s="164" t="str">
        <f t="shared" ref="L11:L24" si="0">IF(COUNTIF(N11:AE11,"SI")&lt;=5,"Moderado",IF(COUNTIF(N11:AE11,"SI")&gt;=12,"Catastrófico","Mayor"))</f>
        <v>Mayor</v>
      </c>
      <c r="M11" s="165">
        <f>VLOOKUP(L11,Listas!$G$4:$H$8,2,FALSE)</f>
        <v>4</v>
      </c>
      <c r="N11" s="166" t="s">
        <v>335</v>
      </c>
      <c r="O11" s="166" t="s">
        <v>338</v>
      </c>
      <c r="P11" s="166" t="s">
        <v>335</v>
      </c>
      <c r="Q11" s="166" t="s">
        <v>338</v>
      </c>
      <c r="R11" s="166" t="s">
        <v>335</v>
      </c>
      <c r="S11" s="166" t="s">
        <v>335</v>
      </c>
      <c r="T11" s="166" t="s">
        <v>335</v>
      </c>
      <c r="U11" s="166" t="s">
        <v>338</v>
      </c>
      <c r="V11" s="166" t="s">
        <v>335</v>
      </c>
      <c r="W11" s="166" t="s">
        <v>335</v>
      </c>
      <c r="X11" s="166" t="s">
        <v>335</v>
      </c>
      <c r="Y11" s="166" t="s">
        <v>335</v>
      </c>
      <c r="Z11" s="166" t="s">
        <v>335</v>
      </c>
      <c r="AA11" s="166" t="s">
        <v>338</v>
      </c>
      <c r="AB11" s="166" t="s">
        <v>338</v>
      </c>
      <c r="AC11" s="166" t="s">
        <v>335</v>
      </c>
      <c r="AD11" s="166" t="s">
        <v>338</v>
      </c>
      <c r="AE11" s="166" t="s">
        <v>338</v>
      </c>
      <c r="AF11" s="167" t="str">
        <f t="shared" ref="AF11:AF22" si="1">IF(+M11*K11&lt;=3,"Baja",IF(AND(4&lt;=+M11*K11,+M11*K11&lt;=6),"Moderada",IF(+M11*K11&gt;=14,"Extrema","Alta")))</f>
        <v>Alta</v>
      </c>
      <c r="AG11" s="168" t="s">
        <v>365</v>
      </c>
      <c r="AH11" s="163">
        <f>K11-(VLOOKUP(AG11,'2. Controles'!$B:$AD,6,FALSE))</f>
        <v>2</v>
      </c>
      <c r="AI11" s="165">
        <f>M11-(VLOOKUP(AG11,'2. Controles'!$B:$AD,8,FALSE))</f>
        <v>4</v>
      </c>
      <c r="AJ11" s="169" t="str">
        <f t="shared" ref="AJ11:AJ22" si="2">IF(+AH11*AI11&lt;=10,"Bajo",IF(AND(15&lt;=+AH11*AI11,+AH11*AI11&lt;=25),"Moderado",IF(+AH11*AI11&gt;=60,"Extremo","Mayor")))</f>
        <v>Bajo</v>
      </c>
      <c r="AK11" s="170" t="s">
        <v>359</v>
      </c>
      <c r="AL11" s="171"/>
      <c r="AM11" s="171"/>
      <c r="AN11" s="171"/>
      <c r="AO11" s="172" t="s">
        <v>374</v>
      </c>
      <c r="AP11" s="170" t="s">
        <v>481</v>
      </c>
      <c r="AQ11" s="171" t="s">
        <v>371</v>
      </c>
      <c r="AR11" s="171" t="s">
        <v>402</v>
      </c>
    </row>
    <row r="12" spans="1:44" ht="56.25" x14ac:dyDescent="0.2">
      <c r="A12" s="160" t="s">
        <v>267</v>
      </c>
      <c r="B12" s="160" t="str">
        <f>VLOOKUP(A12,Listas!$A$4:$B$33,2,0)</f>
        <v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v>
      </c>
      <c r="C12" s="160" t="s">
        <v>463</v>
      </c>
      <c r="D12" s="160" t="s">
        <v>285</v>
      </c>
      <c r="E12" s="160" t="s">
        <v>328</v>
      </c>
      <c r="F12" s="160" t="s">
        <v>328</v>
      </c>
      <c r="G12" s="160" t="s">
        <v>339</v>
      </c>
      <c r="H12" s="160" t="s">
        <v>294</v>
      </c>
      <c r="I12" s="161" t="s">
        <v>216</v>
      </c>
      <c r="J12" s="162" t="str">
        <f>VLOOKUP(I12,Prob!$A$7:$E$11,2,FALSE)</f>
        <v>MODERADA
Es posible que suceda en algún momento
Se presentó una vez en los últimos 2 años.</v>
      </c>
      <c r="K12" s="163">
        <f>VLOOKUP(I12,Prob!$A$7:$E$11,4,FALSE)</f>
        <v>3</v>
      </c>
      <c r="L12" s="164" t="str">
        <f t="shared" si="0"/>
        <v>Mayor</v>
      </c>
      <c r="M12" s="165">
        <f>VLOOKUP(L12,Listas!$G$4:$H$8,2,FALSE)</f>
        <v>4</v>
      </c>
      <c r="N12" s="166" t="s">
        <v>335</v>
      </c>
      <c r="O12" s="166" t="s">
        <v>338</v>
      </c>
      <c r="P12" s="166" t="s">
        <v>338</v>
      </c>
      <c r="Q12" s="166" t="s">
        <v>338</v>
      </c>
      <c r="R12" s="166" t="s">
        <v>335</v>
      </c>
      <c r="S12" s="166" t="s">
        <v>335</v>
      </c>
      <c r="T12" s="166" t="s">
        <v>338</v>
      </c>
      <c r="U12" s="166" t="s">
        <v>338</v>
      </c>
      <c r="V12" s="166" t="s">
        <v>335</v>
      </c>
      <c r="W12" s="166" t="s">
        <v>335</v>
      </c>
      <c r="X12" s="166" t="s">
        <v>335</v>
      </c>
      <c r="Y12" s="166" t="s">
        <v>335</v>
      </c>
      <c r="Z12" s="166" t="s">
        <v>335</v>
      </c>
      <c r="AA12" s="166" t="s">
        <v>335</v>
      </c>
      <c r="AB12" s="166" t="s">
        <v>338</v>
      </c>
      <c r="AC12" s="166" t="s">
        <v>338</v>
      </c>
      <c r="AD12" s="166" t="s">
        <v>338</v>
      </c>
      <c r="AE12" s="166" t="s">
        <v>338</v>
      </c>
      <c r="AF12" s="167" t="str">
        <f t="shared" si="1"/>
        <v>Alta</v>
      </c>
      <c r="AG12" s="168" t="s">
        <v>370</v>
      </c>
      <c r="AH12" s="163">
        <f>K12-(VLOOKUP(AG12,'2. Controles'!$B:$AD,6,FALSE))</f>
        <v>3</v>
      </c>
      <c r="AI12" s="165">
        <f>M12-(VLOOKUP(AG12,'2. Controles'!$B:$AD,8,FALSE))</f>
        <v>2</v>
      </c>
      <c r="AJ12" s="169" t="str">
        <f t="shared" si="2"/>
        <v>Bajo</v>
      </c>
      <c r="AK12" s="333" t="s">
        <v>562</v>
      </c>
      <c r="AL12" s="172">
        <v>42885</v>
      </c>
      <c r="AM12" s="171" t="s">
        <v>371</v>
      </c>
      <c r="AN12" s="171" t="s">
        <v>372</v>
      </c>
      <c r="AO12" s="172" t="s">
        <v>374</v>
      </c>
      <c r="AP12" s="170" t="s">
        <v>375</v>
      </c>
      <c r="AQ12" s="171" t="s">
        <v>371</v>
      </c>
      <c r="AR12" s="171" t="s">
        <v>373</v>
      </c>
    </row>
    <row r="13" spans="1:44" ht="56.25" x14ac:dyDescent="0.2">
      <c r="A13" s="160" t="s">
        <v>267</v>
      </c>
      <c r="B13" s="160" t="str">
        <f>VLOOKUP(A13,Listas!$A$4:$B$33,2,0)</f>
        <v xml:space="preserve">Programar, gestionar y ejecutar todas las actividades y programas dirigidos al capital humano de la entidad, con el fin de asegurar su permanencia, competencia, satisfacción y un ambiente propicio para el mejoramiento continuo, desarrollo institucional y el cumplimiento a satisfacción da plataforma estratégica, de acuerdo a la normatividad vigente. </v>
      </c>
      <c r="C13" s="160" t="s">
        <v>464</v>
      </c>
      <c r="D13" s="160" t="s">
        <v>285</v>
      </c>
      <c r="E13" s="160" t="s">
        <v>328</v>
      </c>
      <c r="F13" s="160" t="s">
        <v>328</v>
      </c>
      <c r="G13" s="160" t="s">
        <v>292</v>
      </c>
      <c r="H13" s="160" t="s">
        <v>295</v>
      </c>
      <c r="I13" s="161" t="s">
        <v>216</v>
      </c>
      <c r="J13" s="162" t="str">
        <f>VLOOKUP(I13,Prob!$A$7:$E$11,2,FALSE)</f>
        <v>MODERADA
Es posible que suceda en algún momento
Se presentó una vez en los últimos 2 años.</v>
      </c>
      <c r="K13" s="163">
        <f>VLOOKUP(I13,Prob!$A$7:$E$11,4,FALSE)</f>
        <v>3</v>
      </c>
      <c r="L13" s="164" t="str">
        <f t="shared" si="0"/>
        <v>Mayor</v>
      </c>
      <c r="M13" s="165">
        <f>VLOOKUP(L13,Listas!$G$4:$H$8,2,FALSE)</f>
        <v>4</v>
      </c>
      <c r="N13" s="166" t="s">
        <v>338</v>
      </c>
      <c r="O13" s="166" t="s">
        <v>338</v>
      </c>
      <c r="P13" s="166" t="s">
        <v>335</v>
      </c>
      <c r="Q13" s="166" t="s">
        <v>338</v>
      </c>
      <c r="R13" s="166" t="s">
        <v>335</v>
      </c>
      <c r="S13" s="166" t="s">
        <v>335</v>
      </c>
      <c r="T13" s="166" t="s">
        <v>335</v>
      </c>
      <c r="U13" s="166" t="s">
        <v>338</v>
      </c>
      <c r="V13" s="166" t="s">
        <v>335</v>
      </c>
      <c r="W13" s="166" t="s">
        <v>335</v>
      </c>
      <c r="X13" s="166" t="s">
        <v>335</v>
      </c>
      <c r="Y13" s="166" t="s">
        <v>335</v>
      </c>
      <c r="Z13" s="166" t="s">
        <v>335</v>
      </c>
      <c r="AA13" s="166" t="s">
        <v>335</v>
      </c>
      <c r="AB13" s="166" t="s">
        <v>338</v>
      </c>
      <c r="AC13" s="166" t="s">
        <v>338</v>
      </c>
      <c r="AD13" s="166" t="s">
        <v>338</v>
      </c>
      <c r="AE13" s="166" t="s">
        <v>338</v>
      </c>
      <c r="AF13" s="167" t="str">
        <f t="shared" si="1"/>
        <v>Alta</v>
      </c>
      <c r="AG13" s="168" t="s">
        <v>364</v>
      </c>
      <c r="AH13" s="163">
        <f>K13-(VLOOKUP(AG13,'2. Controles'!$B:$AD,6,FALSE))</f>
        <v>3</v>
      </c>
      <c r="AI13" s="165">
        <f>M13-(VLOOKUP(AG13,'2. Controles'!$B:$AD,8,FALSE))</f>
        <v>4</v>
      </c>
      <c r="AJ13" s="169" t="str">
        <f t="shared" si="2"/>
        <v>Mayor</v>
      </c>
      <c r="AK13" s="170" t="s">
        <v>483</v>
      </c>
      <c r="AL13" s="172">
        <v>42916</v>
      </c>
      <c r="AM13" s="171" t="s">
        <v>371</v>
      </c>
      <c r="AN13" s="171" t="s">
        <v>484</v>
      </c>
      <c r="AO13" s="171"/>
      <c r="AP13" s="170"/>
      <c r="AQ13" s="171"/>
      <c r="AR13" s="171"/>
    </row>
    <row r="14" spans="1:44" ht="146.25" x14ac:dyDescent="0.2">
      <c r="A14" s="160" t="s">
        <v>246</v>
      </c>
      <c r="B14" s="160" t="str">
        <f>VLOOKUP(A14,Listas!$A$4:$B$33,2,0)</f>
        <v>Planear, proyectar, ejecutar durante cada vigencia fiscal los recursos económicos programados, así como estimar la razonabilidad del valor actuarial del pasivo pensional para el cumplimiento de la plataforma estratégica acorde con la normatividad vigente.</v>
      </c>
      <c r="C14" s="160" t="s">
        <v>542</v>
      </c>
      <c r="D14" s="160" t="s">
        <v>285</v>
      </c>
      <c r="E14" s="160" t="s">
        <v>328</v>
      </c>
      <c r="F14" s="160" t="s">
        <v>328</v>
      </c>
      <c r="G14" s="160" t="s">
        <v>296</v>
      </c>
      <c r="H14" s="160" t="s">
        <v>543</v>
      </c>
      <c r="I14" s="161" t="s">
        <v>216</v>
      </c>
      <c r="J14" s="162" t="str">
        <f>VLOOKUP(I14,Prob!$A$7:$E$11,2,FALSE)</f>
        <v>MODERADA
Es posible que suceda en algún momento
Se presentó una vez en los últimos 2 años.</v>
      </c>
      <c r="K14" s="163">
        <f>VLOOKUP(I14,Prob!$A$7:$E$11,4,FALSE)</f>
        <v>3</v>
      </c>
      <c r="L14" s="164" t="str">
        <f t="shared" si="0"/>
        <v>Mayor</v>
      </c>
      <c r="M14" s="165">
        <f>VLOOKUP(L14,Listas!$G$4:$H$8,2,FALSE)</f>
        <v>4</v>
      </c>
      <c r="N14" s="166" t="s">
        <v>335</v>
      </c>
      <c r="O14" s="166" t="s">
        <v>335</v>
      </c>
      <c r="P14" s="166" t="s">
        <v>335</v>
      </c>
      <c r="Q14" s="166" t="s">
        <v>338</v>
      </c>
      <c r="R14" s="166" t="s">
        <v>335</v>
      </c>
      <c r="S14" s="166" t="s">
        <v>335</v>
      </c>
      <c r="T14" s="166" t="s">
        <v>335</v>
      </c>
      <c r="U14" s="166" t="s">
        <v>338</v>
      </c>
      <c r="V14" s="166" t="s">
        <v>338</v>
      </c>
      <c r="W14" s="166" t="s">
        <v>335</v>
      </c>
      <c r="X14" s="166" t="s">
        <v>335</v>
      </c>
      <c r="Y14" s="166" t="s">
        <v>335</v>
      </c>
      <c r="Z14" s="166" t="s">
        <v>335</v>
      </c>
      <c r="AA14" s="166" t="s">
        <v>338</v>
      </c>
      <c r="AB14" s="166" t="s">
        <v>338</v>
      </c>
      <c r="AC14" s="166" t="s">
        <v>338</v>
      </c>
      <c r="AD14" s="166" t="s">
        <v>338</v>
      </c>
      <c r="AE14" s="166" t="s">
        <v>338</v>
      </c>
      <c r="AF14" s="167" t="str">
        <f t="shared" si="1"/>
        <v>Alta</v>
      </c>
      <c r="AG14" s="168" t="s">
        <v>456</v>
      </c>
      <c r="AH14" s="163">
        <f>K14-(VLOOKUP(AG14,'2. Controles'!$B:$AD,6,FALSE))</f>
        <v>1</v>
      </c>
      <c r="AI14" s="165">
        <f>M14-(VLOOKUP(AG14,'2. Controles'!$B:$AD,8,FALSE))</f>
        <v>4</v>
      </c>
      <c r="AJ14" s="169" t="str">
        <f t="shared" si="2"/>
        <v>Bajo</v>
      </c>
      <c r="AK14" s="170" t="s">
        <v>451</v>
      </c>
      <c r="AL14" s="172">
        <v>43100</v>
      </c>
      <c r="AM14" s="171" t="s">
        <v>445</v>
      </c>
      <c r="AN14" s="171" t="s">
        <v>452</v>
      </c>
      <c r="AO14" s="171" t="s">
        <v>443</v>
      </c>
      <c r="AP14" s="170" t="s">
        <v>455</v>
      </c>
      <c r="AQ14" s="171" t="s">
        <v>446</v>
      </c>
      <c r="AR14" s="171" t="s">
        <v>402</v>
      </c>
    </row>
    <row r="15" spans="1:44" ht="75" customHeight="1" x14ac:dyDescent="0.2">
      <c r="A15" s="160" t="s">
        <v>262</v>
      </c>
      <c r="B15" s="160" t="str">
        <f>VLOOKUP(A15,Listas!$A$4:$B$33,2,0)</f>
        <v>Preservar y administrar los bienes muebles e inmuebles del FONCEP, a través de la gestión del inventario y el aseguramiento de óptimas condiciones, con el fin de garantizar su adecuado aporte en las actividades propias de la Entidad.</v>
      </c>
      <c r="C15" s="184" t="s">
        <v>465</v>
      </c>
      <c r="D15" s="160" t="s">
        <v>285</v>
      </c>
      <c r="E15" s="160" t="s">
        <v>328</v>
      </c>
      <c r="F15" s="160" t="s">
        <v>328</v>
      </c>
      <c r="G15" s="186" t="s">
        <v>298</v>
      </c>
      <c r="H15" s="184" t="s">
        <v>422</v>
      </c>
      <c r="I15" s="161" t="s">
        <v>216</v>
      </c>
      <c r="J15" s="162" t="str">
        <f>VLOOKUP(I15,Prob!$A$7:$E$11,2,FALSE)</f>
        <v>MODERADA
Es posible que suceda en algún momento
Se presentó una vez en los últimos 2 años.</v>
      </c>
      <c r="K15" s="163">
        <f>VLOOKUP(I15,Prob!$A$7:$E$11,4,FALSE)</f>
        <v>3</v>
      </c>
      <c r="L15" s="164" t="str">
        <f t="shared" si="0"/>
        <v>Mayor</v>
      </c>
      <c r="M15" s="165">
        <f>VLOOKUP(L15,Listas!$G$4:$H$8,2,FALSE)</f>
        <v>4</v>
      </c>
      <c r="N15" s="166" t="s">
        <v>335</v>
      </c>
      <c r="O15" s="166" t="s">
        <v>335</v>
      </c>
      <c r="P15" s="166" t="s">
        <v>338</v>
      </c>
      <c r="Q15" s="166" t="s">
        <v>338</v>
      </c>
      <c r="R15" s="166" t="s">
        <v>335</v>
      </c>
      <c r="S15" s="166" t="s">
        <v>335</v>
      </c>
      <c r="T15" s="166" t="s">
        <v>338</v>
      </c>
      <c r="U15" s="166" t="s">
        <v>338</v>
      </c>
      <c r="V15" s="166" t="s">
        <v>338</v>
      </c>
      <c r="W15" s="166" t="s">
        <v>335</v>
      </c>
      <c r="X15" s="166" t="s">
        <v>335</v>
      </c>
      <c r="Y15" s="166" t="s">
        <v>335</v>
      </c>
      <c r="Z15" s="166" t="s">
        <v>335</v>
      </c>
      <c r="AA15" s="166" t="s">
        <v>335</v>
      </c>
      <c r="AB15" s="166" t="s">
        <v>335</v>
      </c>
      <c r="AC15" s="166" t="s">
        <v>338</v>
      </c>
      <c r="AD15" s="166" t="s">
        <v>338</v>
      </c>
      <c r="AE15" s="166" t="s">
        <v>338</v>
      </c>
      <c r="AF15" s="167" t="str">
        <f t="shared" ref="AF15" si="3">IF(+M15*K15&lt;=3,"Baja",IF(AND(4&lt;=+M15*K15,+M15*K15&lt;=6),"Moderada",IF(+M15*K15&gt;=14,"Extrema","Alta")))</f>
        <v>Alta</v>
      </c>
      <c r="AG15" s="168" t="s">
        <v>423</v>
      </c>
      <c r="AH15" s="163">
        <f>K15-(VLOOKUP(AG15,'2. Controles'!$B:$AD,6,FALSE))</f>
        <v>1</v>
      </c>
      <c r="AI15" s="165">
        <f>M15-(VLOOKUP(AG15,'2. Controles'!$B:$AD,8,FALSE))</f>
        <v>4</v>
      </c>
      <c r="AJ15" s="169" t="str">
        <f t="shared" ref="AJ15" si="4">IF(+AH15*AI15&lt;=10,"Bajo",IF(AND(15&lt;=+AH15*AI15,+AH15*AI15&lt;=25),"Moderado",IF(+AH15*AI15&gt;=60,"Extremo","Mayor")))</f>
        <v>Bajo</v>
      </c>
      <c r="AK15" s="170" t="s">
        <v>432</v>
      </c>
      <c r="AL15" s="171" t="s">
        <v>431</v>
      </c>
      <c r="AM15" s="171" t="s">
        <v>428</v>
      </c>
      <c r="AN15" s="171" t="s">
        <v>433</v>
      </c>
      <c r="AO15" s="182" t="s">
        <v>431</v>
      </c>
      <c r="AP15" s="196" t="s">
        <v>430</v>
      </c>
      <c r="AQ15" s="182" t="s">
        <v>428</v>
      </c>
      <c r="AR15" s="182" t="s">
        <v>402</v>
      </c>
    </row>
    <row r="16" spans="1:44" ht="56.25" x14ac:dyDescent="0.2">
      <c r="A16" s="160" t="s">
        <v>262</v>
      </c>
      <c r="B16" s="160" t="str">
        <f>VLOOKUP(A16,Listas!$A$4:$B$33,2,0)</f>
        <v>Preservar y administrar los bienes muebles e inmuebles del FONCEP, a través de la gestión del inventario y el aseguramiento de óptimas condiciones, con el fin de garantizar su adecuado aporte en las actividades propias de la Entidad.</v>
      </c>
      <c r="C16" s="185"/>
      <c r="D16" s="160" t="s">
        <v>285</v>
      </c>
      <c r="E16" s="160" t="s">
        <v>328</v>
      </c>
      <c r="F16" s="160" t="s">
        <v>328</v>
      </c>
      <c r="G16" s="187"/>
      <c r="H16" s="185"/>
      <c r="I16" s="161" t="s">
        <v>216</v>
      </c>
      <c r="J16" s="162" t="str">
        <f>VLOOKUP(I16,Prob!$A$7:$E$11,2,FALSE)</f>
        <v>MODERADA
Es posible que suceda en algún momento
Se presentó una vez en los últimos 2 años.</v>
      </c>
      <c r="K16" s="163">
        <f>VLOOKUP(I16,Prob!$A$7:$E$11,4,FALSE)</f>
        <v>3</v>
      </c>
      <c r="L16" s="164" t="str">
        <f t="shared" si="0"/>
        <v>Mayor</v>
      </c>
      <c r="M16" s="165">
        <f>VLOOKUP(L16,Listas!$G$4:$H$8,2,FALSE)</f>
        <v>4</v>
      </c>
      <c r="N16" s="166" t="s">
        <v>335</v>
      </c>
      <c r="O16" s="166" t="s">
        <v>335</v>
      </c>
      <c r="P16" s="166" t="s">
        <v>338</v>
      </c>
      <c r="Q16" s="166" t="s">
        <v>338</v>
      </c>
      <c r="R16" s="166" t="s">
        <v>335</v>
      </c>
      <c r="S16" s="166" t="s">
        <v>335</v>
      </c>
      <c r="T16" s="166" t="s">
        <v>338</v>
      </c>
      <c r="U16" s="166" t="s">
        <v>338</v>
      </c>
      <c r="V16" s="166" t="s">
        <v>338</v>
      </c>
      <c r="W16" s="166" t="s">
        <v>335</v>
      </c>
      <c r="X16" s="166" t="s">
        <v>335</v>
      </c>
      <c r="Y16" s="166" t="s">
        <v>335</v>
      </c>
      <c r="Z16" s="166" t="s">
        <v>335</v>
      </c>
      <c r="AA16" s="166" t="s">
        <v>335</v>
      </c>
      <c r="AB16" s="166" t="s">
        <v>335</v>
      </c>
      <c r="AC16" s="166" t="s">
        <v>338</v>
      </c>
      <c r="AD16" s="166" t="s">
        <v>338</v>
      </c>
      <c r="AE16" s="166" t="s">
        <v>338</v>
      </c>
      <c r="AF16" s="167" t="str">
        <f t="shared" si="1"/>
        <v>Alta</v>
      </c>
      <c r="AG16" s="168" t="s">
        <v>424</v>
      </c>
      <c r="AH16" s="163">
        <f>K16-(VLOOKUP(AG16,'2. Controles'!$B:$AD,6,FALSE))</f>
        <v>2</v>
      </c>
      <c r="AI16" s="165">
        <f>M16-(VLOOKUP(AG16,'2. Controles'!$B:$AD,8,FALSE))</f>
        <v>4</v>
      </c>
      <c r="AJ16" s="169" t="str">
        <f t="shared" si="2"/>
        <v>Bajo</v>
      </c>
      <c r="AK16" s="170" t="s">
        <v>435</v>
      </c>
      <c r="AL16" s="172">
        <v>43008</v>
      </c>
      <c r="AM16" s="171" t="s">
        <v>428</v>
      </c>
      <c r="AN16" s="171" t="s">
        <v>436</v>
      </c>
      <c r="AO16" s="183"/>
      <c r="AP16" s="197"/>
      <c r="AQ16" s="183"/>
      <c r="AR16" s="183"/>
    </row>
    <row r="17" spans="1:44" ht="56.25" x14ac:dyDescent="0.2">
      <c r="A17" s="160" t="s">
        <v>268</v>
      </c>
      <c r="B17" s="160" t="str">
        <f>VLOOKUP(A17,Listas!$A$4:$B$33,2,0)</f>
        <v>Administrar los documentos que produce y recibe el FONCEP, garantizando de manera eficaz su manejo,  consulta, custodia y preservación, con el fin de dar cumplimiento a los fines institucionales.</v>
      </c>
      <c r="C17" s="315" t="s">
        <v>531</v>
      </c>
      <c r="D17" s="160" t="s">
        <v>285</v>
      </c>
      <c r="E17" s="160" t="s">
        <v>328</v>
      </c>
      <c r="F17" s="160" t="s">
        <v>328</v>
      </c>
      <c r="G17" s="315" t="s">
        <v>547</v>
      </c>
      <c r="H17" s="177" t="s">
        <v>532</v>
      </c>
      <c r="I17" s="171" t="s">
        <v>217</v>
      </c>
      <c r="J17" s="316" t="str">
        <f>VLOOKUP(I17,Prob!$A$7:$E$11,2,FALSE)</f>
        <v>PROBABLE
Ocurre en la mayoría de los casos
Se presento una vez en el último año</v>
      </c>
      <c r="K17" s="163">
        <f>VLOOKUP(I17,Prob!$A$7:$E$11,4,FALSE)</f>
        <v>4</v>
      </c>
      <c r="L17" s="164" t="str">
        <f t="shared" si="0"/>
        <v>Mayor</v>
      </c>
      <c r="M17" s="165">
        <f>VLOOKUP(L17,Listas!$G$4:$H$8,2,FALSE)</f>
        <v>4</v>
      </c>
      <c r="N17" s="166" t="s">
        <v>335</v>
      </c>
      <c r="O17" s="166" t="s">
        <v>338</v>
      </c>
      <c r="P17" s="166" t="s">
        <v>338</v>
      </c>
      <c r="Q17" s="166" t="s">
        <v>338</v>
      </c>
      <c r="R17" s="166" t="s">
        <v>335</v>
      </c>
      <c r="S17" s="166" t="s">
        <v>338</v>
      </c>
      <c r="T17" s="166" t="s">
        <v>338</v>
      </c>
      <c r="U17" s="166" t="s">
        <v>338</v>
      </c>
      <c r="V17" s="166" t="s">
        <v>335</v>
      </c>
      <c r="W17" s="166" t="s">
        <v>335</v>
      </c>
      <c r="X17" s="166" t="s">
        <v>335</v>
      </c>
      <c r="Y17" s="166" t="s">
        <v>335</v>
      </c>
      <c r="Z17" s="166" t="s">
        <v>338</v>
      </c>
      <c r="AA17" s="166" t="s">
        <v>335</v>
      </c>
      <c r="AB17" s="166" t="s">
        <v>338</v>
      </c>
      <c r="AC17" s="166" t="s">
        <v>338</v>
      </c>
      <c r="AD17" s="166" t="s">
        <v>338</v>
      </c>
      <c r="AE17" s="166" t="s">
        <v>338</v>
      </c>
      <c r="AF17" s="169" t="str">
        <f t="shared" si="1"/>
        <v>Extrema</v>
      </c>
      <c r="AG17" s="168" t="s">
        <v>345</v>
      </c>
      <c r="AH17" s="163">
        <f>K17-(VLOOKUP(AG17,'2. Controles'!$B:$AD,6,FALSE))</f>
        <v>2</v>
      </c>
      <c r="AI17" s="165">
        <f>M17-(VLOOKUP(AG17,'2. Controles'!$B:$AD,8,FALSE))</f>
        <v>4</v>
      </c>
      <c r="AJ17" s="169" t="str">
        <f t="shared" si="2"/>
        <v>Bajo</v>
      </c>
      <c r="AK17" s="170" t="s">
        <v>533</v>
      </c>
      <c r="AL17" s="172">
        <v>43100</v>
      </c>
      <c r="AM17" s="171" t="s">
        <v>539</v>
      </c>
      <c r="AN17" s="171" t="s">
        <v>540</v>
      </c>
      <c r="AO17" s="171" t="s">
        <v>390</v>
      </c>
      <c r="AP17" s="170" t="s">
        <v>541</v>
      </c>
      <c r="AQ17" s="171" t="s">
        <v>539</v>
      </c>
      <c r="AR17" s="171"/>
    </row>
    <row r="18" spans="1:44" ht="76.5" x14ac:dyDescent="0.2">
      <c r="A18" s="160" t="s">
        <v>265</v>
      </c>
      <c r="B18" s="160" t="s">
        <v>302</v>
      </c>
      <c r="C18" s="160" t="s">
        <v>466</v>
      </c>
      <c r="D18" s="160" t="s">
        <v>285</v>
      </c>
      <c r="E18" s="160" t="s">
        <v>328</v>
      </c>
      <c r="F18" s="160" t="s">
        <v>328</v>
      </c>
      <c r="G18" s="160" t="s">
        <v>548</v>
      </c>
      <c r="H18" s="160" t="s">
        <v>549</v>
      </c>
      <c r="I18" s="161" t="s">
        <v>217</v>
      </c>
      <c r="J18" s="162" t="s">
        <v>550</v>
      </c>
      <c r="K18" s="163">
        <v>4</v>
      </c>
      <c r="L18" s="164" t="str">
        <f t="shared" si="0"/>
        <v>Mayor</v>
      </c>
      <c r="M18" s="165">
        <v>4</v>
      </c>
      <c r="N18" s="166" t="s">
        <v>335</v>
      </c>
      <c r="O18" s="166" t="s">
        <v>338</v>
      </c>
      <c r="P18" s="166" t="s">
        <v>338</v>
      </c>
      <c r="Q18" s="166" t="s">
        <v>338</v>
      </c>
      <c r="R18" s="166" t="s">
        <v>335</v>
      </c>
      <c r="S18" s="166" t="s">
        <v>335</v>
      </c>
      <c r="T18" s="166" t="s">
        <v>338</v>
      </c>
      <c r="U18" s="166" t="s">
        <v>338</v>
      </c>
      <c r="V18" s="166" t="s">
        <v>338</v>
      </c>
      <c r="W18" s="166" t="s">
        <v>335</v>
      </c>
      <c r="X18" s="166" t="s">
        <v>335</v>
      </c>
      <c r="Y18" s="166" t="s">
        <v>335</v>
      </c>
      <c r="Z18" s="166" t="s">
        <v>335</v>
      </c>
      <c r="AA18" s="166" t="s">
        <v>338</v>
      </c>
      <c r="AB18" s="166" t="s">
        <v>338</v>
      </c>
      <c r="AC18" s="166" t="s">
        <v>338</v>
      </c>
      <c r="AD18" s="166" t="s">
        <v>338</v>
      </c>
      <c r="AE18" s="166" t="s">
        <v>338</v>
      </c>
      <c r="AF18" s="169" t="str">
        <f t="shared" si="1"/>
        <v>Extrema</v>
      </c>
      <c r="AG18" s="168" t="s">
        <v>551</v>
      </c>
      <c r="AH18" s="163">
        <v>2</v>
      </c>
      <c r="AI18" s="165">
        <v>2</v>
      </c>
      <c r="AJ18" s="169" t="s">
        <v>552</v>
      </c>
      <c r="AK18" s="170" t="s">
        <v>359</v>
      </c>
      <c r="AL18" s="171"/>
      <c r="AM18" s="171"/>
      <c r="AN18" s="171"/>
      <c r="AO18" s="171"/>
      <c r="AP18" s="170"/>
      <c r="AQ18" s="171"/>
      <c r="AR18" s="171"/>
    </row>
    <row r="19" spans="1:44" ht="90" x14ac:dyDescent="0.25">
      <c r="A19" s="160" t="s">
        <v>265</v>
      </c>
      <c r="B19" s="160" t="s">
        <v>302</v>
      </c>
      <c r="C19" s="318" t="s">
        <v>553</v>
      </c>
      <c r="D19" s="177" t="s">
        <v>285</v>
      </c>
      <c r="E19" s="177" t="s">
        <v>328</v>
      </c>
      <c r="F19" s="177" t="s">
        <v>328</v>
      </c>
      <c r="G19" s="332" t="s">
        <v>554</v>
      </c>
      <c r="H19" s="318" t="s">
        <v>555</v>
      </c>
      <c r="I19" s="182" t="s">
        <v>216</v>
      </c>
      <c r="J19" s="319" t="str">
        <f>VLOOKUP(I19,[1]Prob!$A$7:$E$11,2,FALSE)</f>
        <v>MODERADA
Es posible que suceda en algún momento
Se presentó una vez en los últimos 2 años.</v>
      </c>
      <c r="K19" s="320">
        <f>VLOOKUP(I19,[1]Prob!$A$7:$E$11,4,FALSE)</f>
        <v>3</v>
      </c>
      <c r="L19" s="192" t="str">
        <f t="shared" si="0"/>
        <v>Mayor</v>
      </c>
      <c r="M19" s="321">
        <f>VLOOKUP(L19,[1]Listas!$G$4:$H$8,2,FALSE)</f>
        <v>4</v>
      </c>
      <c r="N19" s="178" t="s">
        <v>335</v>
      </c>
      <c r="O19" s="178" t="s">
        <v>338</v>
      </c>
      <c r="P19" s="178" t="s">
        <v>338</v>
      </c>
      <c r="Q19" s="178" t="s">
        <v>338</v>
      </c>
      <c r="R19" s="178" t="s">
        <v>335</v>
      </c>
      <c r="S19" s="178" t="s">
        <v>335</v>
      </c>
      <c r="T19" s="178" t="s">
        <v>335</v>
      </c>
      <c r="U19" s="178" t="s">
        <v>338</v>
      </c>
      <c r="V19" s="178" t="s">
        <v>338</v>
      </c>
      <c r="W19" s="178" t="s">
        <v>335</v>
      </c>
      <c r="X19" s="178" t="s">
        <v>335</v>
      </c>
      <c r="Y19" s="178" t="s">
        <v>335</v>
      </c>
      <c r="Z19" s="178" t="s">
        <v>338</v>
      </c>
      <c r="AA19" s="178" t="s">
        <v>338</v>
      </c>
      <c r="AB19" s="178" t="s">
        <v>338</v>
      </c>
      <c r="AC19" s="178" t="s">
        <v>338</v>
      </c>
      <c r="AD19" s="178" t="s">
        <v>338</v>
      </c>
      <c r="AE19" s="178" t="s">
        <v>338</v>
      </c>
      <c r="AF19" s="180" t="str">
        <f>IF(+M19*K19&lt;=3,"Baja",IF(AND(4&lt;=+M19*K19,+M19*K19&lt;=6),"Moderada",IF(+M19*K19&gt;=14,"Extrema","Alta")))</f>
        <v>Alta</v>
      </c>
      <c r="AG19" s="323" t="s">
        <v>556</v>
      </c>
      <c r="AH19" s="320">
        <f>K19-(VLOOKUP(AG19,'[1]2. Controles'!$B:$AD,6,FALSE))</f>
        <v>2</v>
      </c>
      <c r="AI19" s="321">
        <f>M19-(VLOOKUP(AG19,'[1]2. Controles'!$B:$AD,8,FALSE))</f>
        <v>4</v>
      </c>
      <c r="AJ19" s="322" t="str">
        <f>IF(+AH19*AI19&lt;=10,"Bajo",IF(AND(15&lt;=+AH19*AI19,+AH19*AI19&lt;=25),"Moderado",IF(+AH19*AI19&gt;=60,"Extremo","Alta")))</f>
        <v>Bajo</v>
      </c>
      <c r="AK19" s="324" t="s">
        <v>557</v>
      </c>
      <c r="AL19" s="325">
        <v>43100</v>
      </c>
      <c r="AM19" s="324" t="s">
        <v>558</v>
      </c>
      <c r="AN19" s="324" t="s">
        <v>559</v>
      </c>
      <c r="AO19" s="317"/>
      <c r="AP19" s="317"/>
      <c r="AQ19" s="317"/>
      <c r="AR19" s="317"/>
    </row>
    <row r="20" spans="1:44" ht="67.5" customHeight="1" x14ac:dyDescent="0.25">
      <c r="A20" s="160" t="s">
        <v>265</v>
      </c>
      <c r="B20" s="160" t="s">
        <v>302</v>
      </c>
      <c r="C20" s="326"/>
      <c r="D20" s="177" t="s">
        <v>285</v>
      </c>
      <c r="E20" s="177" t="s">
        <v>328</v>
      </c>
      <c r="F20" s="177" t="s">
        <v>328</v>
      </c>
      <c r="G20" s="332"/>
      <c r="H20" s="326"/>
      <c r="I20" s="183"/>
      <c r="J20" s="327"/>
      <c r="K20" s="328"/>
      <c r="L20" s="193" t="str">
        <f t="shared" si="0"/>
        <v>Moderado</v>
      </c>
      <c r="M20" s="329"/>
      <c r="N20" s="179"/>
      <c r="O20" s="179"/>
      <c r="P20" s="179"/>
      <c r="Q20" s="179"/>
      <c r="R20" s="179"/>
      <c r="S20" s="179"/>
      <c r="T20" s="179"/>
      <c r="U20" s="179"/>
      <c r="V20" s="179"/>
      <c r="W20" s="179"/>
      <c r="X20" s="179"/>
      <c r="Y20" s="179"/>
      <c r="Z20" s="179"/>
      <c r="AA20" s="179"/>
      <c r="AB20" s="179"/>
      <c r="AC20" s="179"/>
      <c r="AD20" s="179"/>
      <c r="AE20" s="179"/>
      <c r="AF20" s="181"/>
      <c r="AG20" s="331"/>
      <c r="AH20" s="328"/>
      <c r="AI20" s="329"/>
      <c r="AJ20" s="330"/>
      <c r="AK20" s="324" t="s">
        <v>560</v>
      </c>
      <c r="AL20" s="325">
        <v>43100</v>
      </c>
      <c r="AM20" s="324" t="s">
        <v>519</v>
      </c>
      <c r="AN20" s="324" t="s">
        <v>561</v>
      </c>
      <c r="AO20" s="317"/>
      <c r="AP20" s="317"/>
      <c r="AQ20" s="317"/>
      <c r="AR20" s="317"/>
    </row>
    <row r="21" spans="1:44" ht="67.5" x14ac:dyDescent="0.2">
      <c r="A21" s="160" t="s">
        <v>253</v>
      </c>
      <c r="B21" s="160" t="str">
        <f>VLOOKUP(A21,Listas!$A$4:$B$33,2,0)</f>
        <v>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v>
      </c>
      <c r="C21" s="160" t="s">
        <v>467</v>
      </c>
      <c r="D21" s="160" t="s">
        <v>285</v>
      </c>
      <c r="E21" s="160" t="s">
        <v>328</v>
      </c>
      <c r="F21" s="160" t="s">
        <v>328</v>
      </c>
      <c r="G21" s="160" t="s">
        <v>306</v>
      </c>
      <c r="H21" s="160" t="s">
        <v>377</v>
      </c>
      <c r="I21" s="161" t="s">
        <v>216</v>
      </c>
      <c r="J21" s="162" t="str">
        <f>VLOOKUP(I21,Prob!$A$7:$E$11,2,FALSE)</f>
        <v>MODERADA
Es posible que suceda en algún momento
Se presentó una vez en los últimos 2 años.</v>
      </c>
      <c r="K21" s="163">
        <f>VLOOKUP(I21,Prob!$A$7:$E$11,4,FALSE)</f>
        <v>3</v>
      </c>
      <c r="L21" s="164" t="str">
        <f t="shared" si="0"/>
        <v>Mayor</v>
      </c>
      <c r="M21" s="165">
        <f>VLOOKUP(L21,Listas!$G$4:$H$8,2,FALSE)</f>
        <v>4</v>
      </c>
      <c r="N21" s="166" t="s">
        <v>335</v>
      </c>
      <c r="O21" s="166" t="s">
        <v>335</v>
      </c>
      <c r="P21" s="166" t="s">
        <v>335</v>
      </c>
      <c r="Q21" s="166" t="s">
        <v>335</v>
      </c>
      <c r="R21" s="166" t="s">
        <v>335</v>
      </c>
      <c r="S21" s="166" t="s">
        <v>338</v>
      </c>
      <c r="T21" s="166" t="s">
        <v>335</v>
      </c>
      <c r="U21" s="166" t="s">
        <v>338</v>
      </c>
      <c r="V21" s="166" t="s">
        <v>338</v>
      </c>
      <c r="W21" s="166" t="s">
        <v>335</v>
      </c>
      <c r="X21" s="166" t="s">
        <v>335</v>
      </c>
      <c r="Y21" s="166" t="s">
        <v>335</v>
      </c>
      <c r="Z21" s="166" t="s">
        <v>338</v>
      </c>
      <c r="AA21" s="166" t="s">
        <v>335</v>
      </c>
      <c r="AB21" s="166" t="s">
        <v>335</v>
      </c>
      <c r="AC21" s="166" t="s">
        <v>338</v>
      </c>
      <c r="AD21" s="166" t="s">
        <v>338</v>
      </c>
      <c r="AE21" s="166" t="s">
        <v>338</v>
      </c>
      <c r="AF21" s="167" t="str">
        <f t="shared" si="1"/>
        <v>Alta</v>
      </c>
      <c r="AG21" s="168" t="s">
        <v>388</v>
      </c>
      <c r="AH21" s="163">
        <f>K21-(VLOOKUP(AG21,'2. Controles'!$B:$AD,6,FALSE))</f>
        <v>1</v>
      </c>
      <c r="AI21" s="165">
        <f>M21-(VLOOKUP(AG21,'2. Controles'!$B:$AD,8,FALSE))</f>
        <v>4</v>
      </c>
      <c r="AJ21" s="169" t="str">
        <f t="shared" si="2"/>
        <v>Bajo</v>
      </c>
      <c r="AK21" s="170" t="s">
        <v>381</v>
      </c>
      <c r="AL21" s="171" t="s">
        <v>382</v>
      </c>
      <c r="AM21" s="171" t="s">
        <v>383</v>
      </c>
      <c r="AN21" s="171" t="s">
        <v>384</v>
      </c>
      <c r="AO21" s="171" t="s">
        <v>386</v>
      </c>
      <c r="AP21" s="170" t="s">
        <v>385</v>
      </c>
      <c r="AQ21" s="171" t="s">
        <v>383</v>
      </c>
      <c r="AR21" s="171" t="s">
        <v>402</v>
      </c>
    </row>
    <row r="22" spans="1:44" ht="67.5" x14ac:dyDescent="0.2">
      <c r="A22" s="160" t="s">
        <v>253</v>
      </c>
      <c r="B22" s="160" t="str">
        <f>VLOOKUP(A22,Listas!$A$4:$B$33,2,0)</f>
        <v>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v>
      </c>
      <c r="C22" s="184" t="s">
        <v>468</v>
      </c>
      <c r="D22" s="173" t="s">
        <v>285</v>
      </c>
      <c r="E22" s="160" t="s">
        <v>328</v>
      </c>
      <c r="F22" s="160" t="s">
        <v>328</v>
      </c>
      <c r="G22" s="186" t="s">
        <v>307</v>
      </c>
      <c r="H22" s="184" t="s">
        <v>387</v>
      </c>
      <c r="I22" s="182" t="s">
        <v>215</v>
      </c>
      <c r="J22" s="188" t="str">
        <f>VLOOKUP(I22,Prob!$A$7:$E$11,2,FALSE)</f>
        <v>IMPROBABLE
Puede ocurrir en algún momento. Poco común o frecuente
Se presentó una vez en los últimos 5 años</v>
      </c>
      <c r="K22" s="190">
        <f>VLOOKUP(I22,Prob!$A$7:$E$11,4,FALSE)</f>
        <v>2</v>
      </c>
      <c r="L22" s="192" t="str">
        <f t="shared" si="0"/>
        <v>Mayor</v>
      </c>
      <c r="M22" s="194">
        <f>VLOOKUP(L22,Listas!$G$4:$H$8,2,FALSE)</f>
        <v>4</v>
      </c>
      <c r="N22" s="178" t="s">
        <v>335</v>
      </c>
      <c r="O22" s="178" t="s">
        <v>335</v>
      </c>
      <c r="P22" s="178" t="s">
        <v>335</v>
      </c>
      <c r="Q22" s="178" t="s">
        <v>335</v>
      </c>
      <c r="R22" s="178" t="s">
        <v>335</v>
      </c>
      <c r="S22" s="178" t="s">
        <v>338</v>
      </c>
      <c r="T22" s="178" t="s">
        <v>338</v>
      </c>
      <c r="U22" s="178" t="s">
        <v>338</v>
      </c>
      <c r="V22" s="178" t="s">
        <v>338</v>
      </c>
      <c r="W22" s="178" t="s">
        <v>335</v>
      </c>
      <c r="X22" s="178" t="s">
        <v>335</v>
      </c>
      <c r="Y22" s="178" t="s">
        <v>335</v>
      </c>
      <c r="Z22" s="178" t="s">
        <v>338</v>
      </c>
      <c r="AA22" s="178" t="s">
        <v>338</v>
      </c>
      <c r="AB22" s="178" t="s">
        <v>335</v>
      </c>
      <c r="AC22" s="178" t="s">
        <v>338</v>
      </c>
      <c r="AD22" s="178" t="s">
        <v>338</v>
      </c>
      <c r="AE22" s="178" t="s">
        <v>338</v>
      </c>
      <c r="AF22" s="180" t="str">
        <f t="shared" si="1"/>
        <v>Alta</v>
      </c>
      <c r="AG22" s="168" t="s">
        <v>392</v>
      </c>
      <c r="AH22" s="163">
        <f>IF((K22-(VLOOKUP(AG22,'2. Controles'!$B:$AD,6,FALSE)))&lt;=0,1,(K22-(VLOOKUP(AG22,'2. Controles'!$B:$AD,6,FALSE))))</f>
        <v>1</v>
      </c>
      <c r="AI22" s="165">
        <f>IF((M22-(VLOOKUP(AG22,'2. Controles'!$B:$AD,8,FALSE)))&lt;=0,0,(M22-(VLOOKUP(AG22,'2. Controles'!$B:$AD,8,FALSE))))</f>
        <v>4</v>
      </c>
      <c r="AJ22" s="169" t="str">
        <f t="shared" si="2"/>
        <v>Bajo</v>
      </c>
      <c r="AK22" s="196" t="s">
        <v>359</v>
      </c>
      <c r="AL22" s="182"/>
      <c r="AM22" s="182"/>
      <c r="AN22" s="182"/>
      <c r="AO22" s="182" t="s">
        <v>355</v>
      </c>
      <c r="AP22" s="196" t="s">
        <v>393</v>
      </c>
      <c r="AQ22" s="182" t="s">
        <v>383</v>
      </c>
      <c r="AR22" s="182" t="s">
        <v>395</v>
      </c>
    </row>
    <row r="23" spans="1:44" ht="67.5" x14ac:dyDescent="0.2">
      <c r="A23" s="160" t="s">
        <v>253</v>
      </c>
      <c r="B23" s="160" t="str">
        <f>VLOOKUP(A23,Listas!$A$4:$B$33,2,0)</f>
        <v>Gestionar y realizar seguimiento a los Derechos de Petición (quejas y/o reclamos, derecho de petición, consulta, solicitud de Información) que presenten los grupos de interés mediante la tipificación y estandarización de procedimientos, tiempos y responsables, permitiendo dar respuesta a estas solicitudes de forma oportuna y con calidad para la satisfacción de la parte interesada.</v>
      </c>
      <c r="C23" s="185" t="s">
        <v>376</v>
      </c>
      <c r="D23" s="173" t="s">
        <v>285</v>
      </c>
      <c r="E23" s="160" t="s">
        <v>328</v>
      </c>
      <c r="F23" s="160" t="s">
        <v>328</v>
      </c>
      <c r="G23" s="187" t="s">
        <v>307</v>
      </c>
      <c r="H23" s="185" t="s">
        <v>387</v>
      </c>
      <c r="I23" s="183" t="s">
        <v>215</v>
      </c>
      <c r="J23" s="189" t="str">
        <f>VLOOKUP(I23,Prob!$A$7:$E$11,2,FALSE)</f>
        <v>IMPROBABLE
Puede ocurrir en algún momento. Poco común o frecuente
Se presentó una vez en los últimos 5 años</v>
      </c>
      <c r="K23" s="191">
        <f>VLOOKUP(I23,Prob!$A$7:$E$11,4,FALSE)</f>
        <v>2</v>
      </c>
      <c r="L23" s="193" t="str">
        <f t="shared" si="0"/>
        <v>Mayor</v>
      </c>
      <c r="M23" s="195">
        <f>VLOOKUP(L23,Listas!$G$4:$H$8,2,FALSE)</f>
        <v>4</v>
      </c>
      <c r="N23" s="179" t="s">
        <v>335</v>
      </c>
      <c r="O23" s="179" t="s">
        <v>335</v>
      </c>
      <c r="P23" s="179" t="s">
        <v>335</v>
      </c>
      <c r="Q23" s="179" t="s">
        <v>335</v>
      </c>
      <c r="R23" s="179" t="s">
        <v>335</v>
      </c>
      <c r="S23" s="179" t="s">
        <v>338</v>
      </c>
      <c r="T23" s="179" t="s">
        <v>338</v>
      </c>
      <c r="U23" s="179" t="s">
        <v>338</v>
      </c>
      <c r="V23" s="179" t="s">
        <v>338</v>
      </c>
      <c r="W23" s="179" t="s">
        <v>335</v>
      </c>
      <c r="X23" s="179" t="s">
        <v>335</v>
      </c>
      <c r="Y23" s="179" t="s">
        <v>335</v>
      </c>
      <c r="Z23" s="179" t="s">
        <v>338</v>
      </c>
      <c r="AA23" s="179" t="s">
        <v>338</v>
      </c>
      <c r="AB23" s="179" t="s">
        <v>335</v>
      </c>
      <c r="AC23" s="179" t="s">
        <v>338</v>
      </c>
      <c r="AD23" s="179" t="s">
        <v>338</v>
      </c>
      <c r="AE23" s="179" t="s">
        <v>338</v>
      </c>
      <c r="AF23" s="181" t="str">
        <f>IF(+M23*K23&lt;=3,"Baja",IF(AND(4&lt;=+M23*K23,+M23*K23&lt;=6),"Moderada",IF(+M23*K23&gt;=14,"Extrema","Alta")))</f>
        <v>Alta</v>
      </c>
      <c r="AG23" s="168" t="s">
        <v>394</v>
      </c>
      <c r="AH23" s="163">
        <f>IF((AH22-(VLOOKUP(AG23,'2. Controles'!$B:$AD,6,FALSE)))&lt;=0,1,(AH22-(VLOOKUP(AG23,'2. Controles'!$B:$AD,6,FALSE))))</f>
        <v>1</v>
      </c>
      <c r="AI23" s="165">
        <f>IF((AI22-(VLOOKUP(AG23,'2. Controles'!$B:$AD,8,FALSE)))&lt;=0,0,(AI22-(VLOOKUP(AG23,'2. Controles'!$B:$AD,8,FALSE))))</f>
        <v>4</v>
      </c>
      <c r="AJ23" s="169" t="str">
        <f t="shared" ref="AJ23" si="5">IF(+AH23*AI23&lt;=10,"Bajo",IF(AND(15&lt;=+AH23*AI23,+AH23*AI23&lt;=25),"Moderado",IF(+AH23*AI23&gt;=60,"Extremo","Mayor")))</f>
        <v>Bajo</v>
      </c>
      <c r="AK23" s="197"/>
      <c r="AL23" s="183"/>
      <c r="AM23" s="183"/>
      <c r="AN23" s="183"/>
      <c r="AO23" s="183" t="s">
        <v>390</v>
      </c>
      <c r="AP23" s="197" t="s">
        <v>421</v>
      </c>
      <c r="AQ23" s="183" t="s">
        <v>383</v>
      </c>
      <c r="AR23" s="183" t="s">
        <v>402</v>
      </c>
    </row>
    <row r="24" spans="1:44" ht="90" x14ac:dyDescent="0.2">
      <c r="A24" s="160" t="s">
        <v>248</v>
      </c>
      <c r="B24" s="160" t="str">
        <f>VLOOKUP(A24,Listas!$A$4:$B$33,2,0)</f>
        <v>Recopilar y gestionar los requerimientos de información de los interesados a través de la definición del plan de comunicaciones de la entidad que permita el seguimiento y control de las comunicaciones</v>
      </c>
      <c r="C24" s="160" t="s">
        <v>469</v>
      </c>
      <c r="D24" s="160" t="s">
        <v>285</v>
      </c>
      <c r="E24" s="160" t="s">
        <v>328</v>
      </c>
      <c r="F24" s="160" t="s">
        <v>328</v>
      </c>
      <c r="G24" s="160" t="s">
        <v>490</v>
      </c>
      <c r="H24" s="160" t="s">
        <v>496</v>
      </c>
      <c r="I24" s="161" t="s">
        <v>217</v>
      </c>
      <c r="J24" s="162" t="str">
        <f>VLOOKUP(I24,Prob!$A$7:$E$11,2,FALSE)</f>
        <v>PROBABLE
Ocurre en la mayoría de los casos
Se presento una vez en el último año</v>
      </c>
      <c r="K24" s="163">
        <f>VLOOKUP(I24,Prob!$A$7:$E$11,4,FALSE)</f>
        <v>4</v>
      </c>
      <c r="L24" s="164" t="str">
        <f t="shared" si="0"/>
        <v>Mayor</v>
      </c>
      <c r="M24" s="165">
        <f>VLOOKUP(L24,Listas!$G$4:$H$8,2,FALSE)</f>
        <v>4</v>
      </c>
      <c r="N24" s="166" t="s">
        <v>335</v>
      </c>
      <c r="O24" s="166" t="s">
        <v>338</v>
      </c>
      <c r="P24" s="166" t="s">
        <v>335</v>
      </c>
      <c r="Q24" s="166" t="s">
        <v>335</v>
      </c>
      <c r="R24" s="166" t="s">
        <v>335</v>
      </c>
      <c r="S24" s="166" t="s">
        <v>338</v>
      </c>
      <c r="T24" s="166" t="s">
        <v>335</v>
      </c>
      <c r="U24" s="166" t="s">
        <v>338</v>
      </c>
      <c r="V24" s="166" t="s">
        <v>338</v>
      </c>
      <c r="W24" s="166" t="s">
        <v>335</v>
      </c>
      <c r="X24" s="166" t="s">
        <v>335</v>
      </c>
      <c r="Y24" s="166" t="s">
        <v>338</v>
      </c>
      <c r="Z24" s="166" t="s">
        <v>338</v>
      </c>
      <c r="AA24" s="166" t="s">
        <v>338</v>
      </c>
      <c r="AB24" s="166" t="s">
        <v>335</v>
      </c>
      <c r="AC24" s="166" t="s">
        <v>338</v>
      </c>
      <c r="AD24" s="166" t="s">
        <v>335</v>
      </c>
      <c r="AE24" s="166" t="s">
        <v>335</v>
      </c>
      <c r="AF24" s="167" t="str">
        <f>IF(+M24*K24&lt;=3,"Baja",IF(AND(4&lt;=+M24*K24,+M24*K24&lt;=6),"Moderada",IF(+M24*K24&gt;=14,"Extrema","Alta")))</f>
        <v>Extrema</v>
      </c>
      <c r="AG24" s="168" t="s">
        <v>499</v>
      </c>
      <c r="AH24" s="163">
        <f>IF((K24-(VLOOKUP(AG24,'2. Controles'!$B:$AD,6,FALSE)))&lt;=0,1,(K24-(VLOOKUP(AG24,'2. Controles'!$B:$AD,6,FALSE))))</f>
        <v>2</v>
      </c>
      <c r="AI24" s="165">
        <f>IF((M24-(VLOOKUP(AG24,'2. Controles'!$B:$AD,8,FALSE)))&lt;=0,0,(M24-(VLOOKUP(AG24,'2. Controles'!$B:$AD,8,FALSE))))</f>
        <v>4</v>
      </c>
      <c r="AJ24" s="169" t="str">
        <f t="shared" ref="AJ24" si="6">IF(+AH24*AI24&lt;=10,"Bajo",IF(AND(15&lt;=+AH24*AI24,+AH24*AI24&lt;=25),"Moderado",IF(+AH24*AI24&gt;=60,"Extremo","Mayor")))</f>
        <v>Bajo</v>
      </c>
      <c r="AK24" s="170" t="s">
        <v>503</v>
      </c>
      <c r="AL24" s="172">
        <v>42825</v>
      </c>
      <c r="AM24" s="171" t="s">
        <v>504</v>
      </c>
      <c r="AN24" s="171" t="s">
        <v>505</v>
      </c>
      <c r="AO24" s="171" t="s">
        <v>390</v>
      </c>
      <c r="AP24" s="170" t="s">
        <v>506</v>
      </c>
      <c r="AQ24" s="171" t="s">
        <v>504</v>
      </c>
      <c r="AR24" s="171" t="s">
        <v>507</v>
      </c>
    </row>
    <row r="25" spans="1:44" ht="67.5" x14ac:dyDescent="0.2">
      <c r="A25" s="160" t="s">
        <v>272</v>
      </c>
      <c r="B25" s="160" t="str">
        <f>VLOOKUP(A25,Listas!$A$4:$B$33,2,0)</f>
        <v>Gestionar las autorizaciones de pago de cesantías de servidores públicos distritales con régimen de retroactividad, en el marco de las normas aplicables, con el fin de garantizar el trámite oportuno de dicha prestación.</v>
      </c>
      <c r="C25" s="160" t="s">
        <v>470</v>
      </c>
      <c r="D25" s="160" t="s">
        <v>285</v>
      </c>
      <c r="E25" s="160" t="s">
        <v>328</v>
      </c>
      <c r="F25" s="160" t="s">
        <v>328</v>
      </c>
      <c r="G25" s="160" t="s">
        <v>315</v>
      </c>
      <c r="H25" s="160" t="s">
        <v>497</v>
      </c>
      <c r="I25" s="161" t="s">
        <v>215</v>
      </c>
      <c r="J25" s="162" t="str">
        <f>VLOOKUP(I25,Prob!$A$7:$E$11,2,FALSE)</f>
        <v>IMPROBABLE
Puede ocurrir en algún momento. Poco común o frecuente
Se presentó una vez en los últimos 5 años</v>
      </c>
      <c r="K25" s="163">
        <f>VLOOKUP(I25,Prob!$A$7:$E$11,4,FALSE)</f>
        <v>2</v>
      </c>
      <c r="L25" s="164" t="str">
        <f t="shared" ref="L25:L40" si="7">IF(COUNTIF(N25:AE25,"SI")&lt;=5,"Moderado",IF(COUNTIF(N25:AE25,"SI")&gt;=12,"Catastrófico","Mayor"))</f>
        <v>Moderado</v>
      </c>
      <c r="M25" s="165">
        <f>VLOOKUP(L25,Listas!$G$4:$H$8,2,FALSE)</f>
        <v>3</v>
      </c>
      <c r="N25" s="166" t="s">
        <v>338</v>
      </c>
      <c r="O25" s="166" t="s">
        <v>338</v>
      </c>
      <c r="P25" s="166" t="s">
        <v>338</v>
      </c>
      <c r="Q25" s="166" t="s">
        <v>338</v>
      </c>
      <c r="R25" s="166" t="s">
        <v>335</v>
      </c>
      <c r="S25" s="166" t="s">
        <v>335</v>
      </c>
      <c r="T25" s="166" t="s">
        <v>338</v>
      </c>
      <c r="U25" s="166" t="s">
        <v>338</v>
      </c>
      <c r="V25" s="166" t="s">
        <v>338</v>
      </c>
      <c r="W25" s="166" t="s">
        <v>335</v>
      </c>
      <c r="X25" s="166" t="s">
        <v>338</v>
      </c>
      <c r="Y25" s="166" t="s">
        <v>338</v>
      </c>
      <c r="Z25" s="166" t="s">
        <v>338</v>
      </c>
      <c r="AA25" s="166" t="s">
        <v>338</v>
      </c>
      <c r="AB25" s="166" t="s">
        <v>335</v>
      </c>
      <c r="AC25" s="166" t="s">
        <v>338</v>
      </c>
      <c r="AD25" s="166" t="s">
        <v>338</v>
      </c>
      <c r="AE25" s="166" t="s">
        <v>338</v>
      </c>
      <c r="AF25" s="167" t="str">
        <f>IF(+M25*K25&lt;=3,"Baja",IF(AND(4&lt;=+M25*K25,+M25*K25&lt;=6),"Moderada",IF(+M25*K25&gt;=14,"Extrema","Alta")))</f>
        <v>Moderada</v>
      </c>
      <c r="AG25" s="168" t="s">
        <v>342</v>
      </c>
      <c r="AH25" s="163">
        <f>IF((K25-(VLOOKUP(AG25,'2. Controles'!$B:$AD,6,FALSE)))&lt;=0,1,(K25-(VLOOKUP(AG25,'2. Controles'!$B:$AD,6,FALSE))))</f>
        <v>1</v>
      </c>
      <c r="AI25" s="165">
        <f>M25-(VLOOKUP(AG25,'2. Controles'!$B:$AD,8,FALSE))</f>
        <v>3</v>
      </c>
      <c r="AJ25" s="169" t="str">
        <f t="shared" ref="AJ25:AJ41" si="8">IF(+AH25*AI25&lt;=10,"Bajo",IF(AND(15&lt;=+AH25*AI25,+AH25*AI25&lt;=25),"Moderado",IF(+AH25*AI25&gt;=60,"Extremo","Mayor")))</f>
        <v>Bajo</v>
      </c>
      <c r="AK25" s="170" t="s">
        <v>359</v>
      </c>
      <c r="AL25" s="171"/>
      <c r="AM25" s="171"/>
      <c r="AN25" s="171"/>
      <c r="AO25" s="171" t="s">
        <v>355</v>
      </c>
      <c r="AP25" s="170" t="s">
        <v>352</v>
      </c>
      <c r="AQ25" s="171" t="s">
        <v>353</v>
      </c>
      <c r="AR25" s="171" t="s">
        <v>356</v>
      </c>
    </row>
    <row r="26" spans="1:44" ht="56.25" x14ac:dyDescent="0.2">
      <c r="A26" s="160" t="s">
        <v>272</v>
      </c>
      <c r="B26" s="160" t="str">
        <f>VLOOKUP(A26,Listas!$A$4:$B$33,2,0)</f>
        <v>Gestionar las autorizaciones de pago de cesantías de servidores públicos distritales con régimen de retroactividad, en el marco de las normas aplicables, con el fin de garantizar el trámite oportuno de dicha prestación.</v>
      </c>
      <c r="C26" s="160" t="s">
        <v>471</v>
      </c>
      <c r="D26" s="160" t="s">
        <v>285</v>
      </c>
      <c r="E26" s="160" t="s">
        <v>328</v>
      </c>
      <c r="F26" s="160" t="s">
        <v>328</v>
      </c>
      <c r="G26" s="160" t="s">
        <v>341</v>
      </c>
      <c r="H26" s="160" t="s">
        <v>498</v>
      </c>
      <c r="I26" s="161" t="s">
        <v>216</v>
      </c>
      <c r="J26" s="162" t="str">
        <f>VLOOKUP(I26,Prob!$A$7:$E$11,2,FALSE)</f>
        <v>MODERADA
Es posible que suceda en algún momento
Se presentó una vez en los últimos 2 años.</v>
      </c>
      <c r="K26" s="163">
        <f>VLOOKUP(I26,Prob!$A$7:$E$11,4,FALSE)</f>
        <v>3</v>
      </c>
      <c r="L26" s="164" t="str">
        <f t="shared" si="7"/>
        <v>Mayor</v>
      </c>
      <c r="M26" s="165">
        <f>VLOOKUP(L26,Listas!$G$4:$H$8,2,FALSE)</f>
        <v>4</v>
      </c>
      <c r="N26" s="166" t="s">
        <v>335</v>
      </c>
      <c r="O26" s="166" t="s">
        <v>338</v>
      </c>
      <c r="P26" s="166" t="s">
        <v>338</v>
      </c>
      <c r="Q26" s="166" t="s">
        <v>338</v>
      </c>
      <c r="R26" s="166" t="s">
        <v>335</v>
      </c>
      <c r="S26" s="166" t="s">
        <v>338</v>
      </c>
      <c r="T26" s="166" t="s">
        <v>338</v>
      </c>
      <c r="U26" s="166" t="s">
        <v>338</v>
      </c>
      <c r="V26" s="166" t="s">
        <v>338</v>
      </c>
      <c r="W26" s="166" t="s">
        <v>335</v>
      </c>
      <c r="X26" s="166" t="s">
        <v>335</v>
      </c>
      <c r="Y26" s="166" t="s">
        <v>335</v>
      </c>
      <c r="Z26" s="166" t="s">
        <v>338</v>
      </c>
      <c r="AA26" s="166" t="s">
        <v>335</v>
      </c>
      <c r="AB26" s="166" t="s">
        <v>335</v>
      </c>
      <c r="AC26" s="166" t="s">
        <v>338</v>
      </c>
      <c r="AD26" s="166" t="s">
        <v>335</v>
      </c>
      <c r="AE26" s="166" t="s">
        <v>338</v>
      </c>
      <c r="AF26" s="167" t="str">
        <f t="shared" ref="AF26:AF41" si="9">IF(+M26*K26&lt;=3,"Baja",IF(AND(4&lt;=+M26*K26,+M26*K26&lt;=6),"Moderada",IF(+M26*K26&gt;=14,"Extrema","Alta")))</f>
        <v>Alta</v>
      </c>
      <c r="AG26" s="168" t="s">
        <v>345</v>
      </c>
      <c r="AH26" s="163">
        <f>K26-(VLOOKUP(AG26,'2. Controles'!$B:$AD,6,FALSE))</f>
        <v>1</v>
      </c>
      <c r="AI26" s="165">
        <f>M26-(VLOOKUP(AG26,'2. Controles'!$B:$AD,8,FALSE))</f>
        <v>4</v>
      </c>
      <c r="AJ26" s="169" t="str">
        <f t="shared" si="8"/>
        <v>Bajo</v>
      </c>
      <c r="AK26" s="170" t="s">
        <v>360</v>
      </c>
      <c r="AL26" s="174" t="s">
        <v>363</v>
      </c>
      <c r="AM26" s="171" t="s">
        <v>361</v>
      </c>
      <c r="AN26" s="171" t="s">
        <v>362</v>
      </c>
      <c r="AO26" s="171" t="s">
        <v>354</v>
      </c>
      <c r="AP26" s="170" t="s">
        <v>358</v>
      </c>
      <c r="AQ26" s="171" t="s">
        <v>353</v>
      </c>
      <c r="AR26" s="171" t="s">
        <v>357</v>
      </c>
    </row>
    <row r="27" spans="1:44" ht="112.5" x14ac:dyDescent="0.2">
      <c r="A27" s="160" t="s">
        <v>259</v>
      </c>
      <c r="B27" s="160" t="str">
        <f>VLOOKUP(A27,Listas!$A$4:$B$33,2,0)</f>
        <v>Elaborar, perfeccionar y liquidar los contratos para la adecuada gestión institucional garantizando que se cumplan los principios de la contratación, de acuerdo con la normatividad vigente.</v>
      </c>
      <c r="C27" s="160" t="s">
        <v>545</v>
      </c>
      <c r="D27" s="160" t="s">
        <v>285</v>
      </c>
      <c r="E27" s="160" t="s">
        <v>328</v>
      </c>
      <c r="F27" s="160" t="s">
        <v>328</v>
      </c>
      <c r="G27" s="160" t="s">
        <v>544</v>
      </c>
      <c r="H27" s="160" t="s">
        <v>546</v>
      </c>
      <c r="I27" s="161" t="s">
        <v>215</v>
      </c>
      <c r="J27" s="162" t="str">
        <f>VLOOKUP(I27,Prob!$A$7:$E$11,2,FALSE)</f>
        <v>IMPROBABLE
Puede ocurrir en algún momento. Poco común o frecuente
Se presentó una vez en los últimos 5 años</v>
      </c>
      <c r="K27" s="163">
        <f>VLOOKUP(I27,Prob!$A$7:$E$11,4,FALSE)</f>
        <v>2</v>
      </c>
      <c r="L27" s="164" t="str">
        <f t="shared" si="7"/>
        <v>Catastrófico</v>
      </c>
      <c r="M27" s="165">
        <f>VLOOKUP(L27,Listas!$G$4:$H$8,2,FALSE)</f>
        <v>5</v>
      </c>
      <c r="N27" s="166" t="s">
        <v>335</v>
      </c>
      <c r="O27" s="166" t="s">
        <v>335</v>
      </c>
      <c r="P27" s="166" t="s">
        <v>335</v>
      </c>
      <c r="Q27" s="166" t="s">
        <v>338</v>
      </c>
      <c r="R27" s="166" t="s">
        <v>335</v>
      </c>
      <c r="S27" s="166" t="s">
        <v>335</v>
      </c>
      <c r="T27" s="166" t="s">
        <v>335</v>
      </c>
      <c r="U27" s="166" t="s">
        <v>335</v>
      </c>
      <c r="V27" s="166" t="s">
        <v>338</v>
      </c>
      <c r="W27" s="166" t="s">
        <v>335</v>
      </c>
      <c r="X27" s="166" t="s">
        <v>335</v>
      </c>
      <c r="Y27" s="166" t="s">
        <v>335</v>
      </c>
      <c r="Z27" s="166" t="s">
        <v>335</v>
      </c>
      <c r="AA27" s="166" t="s">
        <v>335</v>
      </c>
      <c r="AB27" s="166" t="s">
        <v>335</v>
      </c>
      <c r="AC27" s="166" t="s">
        <v>338</v>
      </c>
      <c r="AD27" s="166" t="s">
        <v>338</v>
      </c>
      <c r="AE27" s="166" t="s">
        <v>338</v>
      </c>
      <c r="AF27" s="167" t="str">
        <f t="shared" si="9"/>
        <v>Alta</v>
      </c>
      <c r="AG27" s="168" t="s">
        <v>456</v>
      </c>
      <c r="AH27" s="163">
        <f>IF((K27-(VLOOKUP(AG27,'2. Controles'!$B:$AD,6,FALSE)))&lt;=0,1,(K27-(VLOOKUP(AG27,'2. Controles'!$B:$AD,6,FALSE))))</f>
        <v>1</v>
      </c>
      <c r="AI27" s="165">
        <f>M27-(VLOOKUP(AG27,'2. Controles'!$B:$AD,8,FALSE))</f>
        <v>5</v>
      </c>
      <c r="AJ27" s="169" t="str">
        <f t="shared" si="8"/>
        <v>Bajo</v>
      </c>
      <c r="AK27" s="170" t="s">
        <v>451</v>
      </c>
      <c r="AL27" s="172">
        <v>43100</v>
      </c>
      <c r="AM27" s="171" t="s">
        <v>445</v>
      </c>
      <c r="AN27" s="171" t="s">
        <v>452</v>
      </c>
      <c r="AO27" s="171" t="s">
        <v>443</v>
      </c>
      <c r="AP27" s="170" t="s">
        <v>455</v>
      </c>
      <c r="AQ27" s="171" t="s">
        <v>446</v>
      </c>
      <c r="AR27" s="171" t="s">
        <v>402</v>
      </c>
    </row>
    <row r="28" spans="1:44" ht="123.75" customHeight="1" x14ac:dyDescent="0.2">
      <c r="A28" s="173" t="s">
        <v>259</v>
      </c>
      <c r="B28" s="160" t="str">
        <f>VLOOKUP(A28,Listas!$A$4:$B$33,2,0)</f>
        <v>Elaborar, perfeccionar y liquidar los contratos para la adecuada gestión institucional garantizando que se cumplan los principios de la contratación, de acuerdo con la normatividad vigente.</v>
      </c>
      <c r="C28" s="184" t="s">
        <v>472</v>
      </c>
      <c r="D28" s="173" t="s">
        <v>285</v>
      </c>
      <c r="E28" s="160" t="s">
        <v>328</v>
      </c>
      <c r="F28" s="160" t="s">
        <v>328</v>
      </c>
      <c r="G28" s="186" t="s">
        <v>313</v>
      </c>
      <c r="H28" s="184" t="s">
        <v>447</v>
      </c>
      <c r="I28" s="182" t="s">
        <v>217</v>
      </c>
      <c r="J28" s="188" t="str">
        <f>VLOOKUP(I28,Prob!$A$7:$E$11,2,FALSE)</f>
        <v>PROBABLE
Ocurre en la mayoría de los casos
Se presento una vez en el último año</v>
      </c>
      <c r="K28" s="190">
        <f>VLOOKUP(I28,Prob!$A$7:$E$11,4,FALSE)</f>
        <v>4</v>
      </c>
      <c r="L28" s="192" t="str">
        <f t="shared" si="7"/>
        <v>Catastrófico</v>
      </c>
      <c r="M28" s="194">
        <f>VLOOKUP(L28,Listas!$G$4:$H$8,2,FALSE)</f>
        <v>5</v>
      </c>
      <c r="N28" s="178" t="s">
        <v>335</v>
      </c>
      <c r="O28" s="178" t="s">
        <v>335</v>
      </c>
      <c r="P28" s="178" t="s">
        <v>335</v>
      </c>
      <c r="Q28" s="178" t="s">
        <v>335</v>
      </c>
      <c r="R28" s="178" t="s">
        <v>335</v>
      </c>
      <c r="S28" s="178" t="s">
        <v>335</v>
      </c>
      <c r="T28" s="178" t="s">
        <v>335</v>
      </c>
      <c r="U28" s="178" t="s">
        <v>335</v>
      </c>
      <c r="V28" s="178" t="s">
        <v>338</v>
      </c>
      <c r="W28" s="178" t="s">
        <v>335</v>
      </c>
      <c r="X28" s="178" t="s">
        <v>335</v>
      </c>
      <c r="Y28" s="178" t="s">
        <v>335</v>
      </c>
      <c r="Z28" s="178" t="s">
        <v>335</v>
      </c>
      <c r="AA28" s="178" t="s">
        <v>335</v>
      </c>
      <c r="AB28" s="178" t="s">
        <v>335</v>
      </c>
      <c r="AC28" s="178" t="s">
        <v>338</v>
      </c>
      <c r="AD28" s="178" t="s">
        <v>338</v>
      </c>
      <c r="AE28" s="178" t="s">
        <v>338</v>
      </c>
      <c r="AF28" s="180" t="str">
        <f t="shared" si="9"/>
        <v>Extrema</v>
      </c>
      <c r="AG28" s="168" t="s">
        <v>448</v>
      </c>
      <c r="AH28" s="163">
        <f>K28-(VLOOKUP(AG28,'2. Controles'!$B:$AD,6,FALSE))</f>
        <v>2</v>
      </c>
      <c r="AI28" s="165">
        <f>M28-(VLOOKUP(AG28,'2. Controles'!$B:$AD,8,FALSE))</f>
        <v>3</v>
      </c>
      <c r="AJ28" s="169" t="str">
        <f t="shared" si="8"/>
        <v>Bajo</v>
      </c>
      <c r="AK28" s="196" t="s">
        <v>454</v>
      </c>
      <c r="AL28" s="182" t="s">
        <v>382</v>
      </c>
      <c r="AM28" s="182" t="s">
        <v>450</v>
      </c>
      <c r="AN28" s="182" t="s">
        <v>462</v>
      </c>
      <c r="AO28" s="182" t="s">
        <v>443</v>
      </c>
      <c r="AP28" s="196" t="s">
        <v>455</v>
      </c>
      <c r="AQ28" s="182" t="s">
        <v>446</v>
      </c>
      <c r="AR28" s="182" t="s">
        <v>402</v>
      </c>
    </row>
    <row r="29" spans="1:44" ht="123.75" customHeight="1" x14ac:dyDescent="0.2">
      <c r="A29" s="173" t="s">
        <v>259</v>
      </c>
      <c r="B29" s="160" t="str">
        <f>VLOOKUP(A29,Listas!$A$4:$B$33,2,0)</f>
        <v>Elaborar, perfeccionar y liquidar los contratos para la adecuada gestión institucional garantizando que se cumplan los principios de la contratación, de acuerdo con la normatividad vigente.</v>
      </c>
      <c r="C29" s="199"/>
      <c r="D29" s="173" t="s">
        <v>285</v>
      </c>
      <c r="E29" s="160" t="s">
        <v>328</v>
      </c>
      <c r="F29" s="160" t="s">
        <v>328</v>
      </c>
      <c r="G29" s="198"/>
      <c r="H29" s="199"/>
      <c r="I29" s="200"/>
      <c r="J29" s="201"/>
      <c r="K29" s="202"/>
      <c r="L29" s="203"/>
      <c r="M29" s="204"/>
      <c r="N29" s="239"/>
      <c r="O29" s="239"/>
      <c r="P29" s="239"/>
      <c r="Q29" s="239"/>
      <c r="R29" s="239"/>
      <c r="S29" s="239"/>
      <c r="T29" s="239"/>
      <c r="U29" s="239"/>
      <c r="V29" s="239"/>
      <c r="W29" s="239"/>
      <c r="X29" s="239"/>
      <c r="Y29" s="239"/>
      <c r="Z29" s="239"/>
      <c r="AA29" s="239"/>
      <c r="AB29" s="239"/>
      <c r="AC29" s="239"/>
      <c r="AD29" s="239"/>
      <c r="AE29" s="239"/>
      <c r="AF29" s="238"/>
      <c r="AG29" s="168" t="s">
        <v>456</v>
      </c>
      <c r="AH29" s="163">
        <f>IF((AH28-(VLOOKUP(AG29,'2. Controles'!$B:$AD,6,FALSE)))&lt;=0,1,(AH28-(VLOOKUP(AG29,'2. Controles'!$B:$AD,6,FALSE))))</f>
        <v>1</v>
      </c>
      <c r="AI29" s="165">
        <f>IF((AI28-(VLOOKUP(AG29,'2. Controles'!$B:$AD,8,FALSE)))&lt;=0,1,(AI28-(VLOOKUP(AG29,'2. Controles'!$B:$AD,8,FALSE))))</f>
        <v>3</v>
      </c>
      <c r="AJ29" s="169" t="str">
        <f t="shared" ref="AJ29:AJ31" si="10">IF(+AH29*AI29&lt;=10,"Bajo",IF(AND(15&lt;=+AH29*AI29,+AH29*AI29&lt;=25),"Moderado",IF(+AH29*AI29&gt;=60,"Extremo","Mayor")))</f>
        <v>Bajo</v>
      </c>
      <c r="AK29" s="240"/>
      <c r="AL29" s="200"/>
      <c r="AM29" s="200"/>
      <c r="AN29" s="200"/>
      <c r="AO29" s="200"/>
      <c r="AP29" s="240"/>
      <c r="AQ29" s="200"/>
      <c r="AR29" s="200"/>
    </row>
    <row r="30" spans="1:44" ht="123.75" customHeight="1" x14ac:dyDescent="0.2">
      <c r="A30" s="173" t="s">
        <v>259</v>
      </c>
      <c r="B30" s="160" t="str">
        <f>VLOOKUP(A30,Listas!$A$4:$B$33,2,0)</f>
        <v>Elaborar, perfeccionar y liquidar los contratos para la adecuada gestión institucional garantizando que se cumplan los principios de la contratación, de acuerdo con la normatividad vigente.</v>
      </c>
      <c r="C30" s="185"/>
      <c r="D30" s="173" t="s">
        <v>285</v>
      </c>
      <c r="E30" s="160" t="s">
        <v>328</v>
      </c>
      <c r="F30" s="160" t="s">
        <v>328</v>
      </c>
      <c r="G30" s="187"/>
      <c r="H30" s="185"/>
      <c r="I30" s="183"/>
      <c r="J30" s="189"/>
      <c r="K30" s="191"/>
      <c r="L30" s="193"/>
      <c r="M30" s="195"/>
      <c r="N30" s="179"/>
      <c r="O30" s="179"/>
      <c r="P30" s="179"/>
      <c r="Q30" s="179"/>
      <c r="R30" s="179"/>
      <c r="S30" s="179"/>
      <c r="T30" s="179"/>
      <c r="U30" s="179"/>
      <c r="V30" s="179"/>
      <c r="W30" s="179"/>
      <c r="X30" s="179"/>
      <c r="Y30" s="179"/>
      <c r="Z30" s="179"/>
      <c r="AA30" s="179"/>
      <c r="AB30" s="179"/>
      <c r="AC30" s="179"/>
      <c r="AD30" s="179"/>
      <c r="AE30" s="179"/>
      <c r="AF30" s="181"/>
      <c r="AG30" s="168" t="s">
        <v>424</v>
      </c>
      <c r="AH30" s="163">
        <f>IF((AH29-(VLOOKUP(AG30,'2. Controles'!$B:$AD,6,FALSE)))&lt;=0,1,(AH29-(VLOOKUP(AG30,'2. Controles'!$B:$AD,6,FALSE))))</f>
        <v>1</v>
      </c>
      <c r="AI30" s="165">
        <f>IF((AI29-(VLOOKUP(AG30,'2. Controles'!$B:$AD,8,FALSE)))&lt;=0,1,(AI29-(VLOOKUP(AG30,'2. Controles'!$B:$AD,8,FALSE))))</f>
        <v>3</v>
      </c>
      <c r="AJ30" s="169" t="str">
        <f t="shared" si="10"/>
        <v>Bajo</v>
      </c>
      <c r="AK30" s="197"/>
      <c r="AL30" s="183"/>
      <c r="AM30" s="183"/>
      <c r="AN30" s="183"/>
      <c r="AO30" s="183"/>
      <c r="AP30" s="197"/>
      <c r="AQ30" s="183"/>
      <c r="AR30" s="183"/>
    </row>
    <row r="31" spans="1:44" ht="123.75" customHeight="1" x14ac:dyDescent="0.2">
      <c r="A31" s="173" t="s">
        <v>259</v>
      </c>
      <c r="B31" s="160" t="str">
        <f>VLOOKUP(A31,Listas!$A$4:$B$33,2,0)</f>
        <v>Elaborar, perfeccionar y liquidar los contratos para la adecuada gestión institucional garantizando que se cumplan los principios de la contratación, de acuerdo con la normatividad vigente.</v>
      </c>
      <c r="C31" s="184" t="s">
        <v>473</v>
      </c>
      <c r="D31" s="173" t="s">
        <v>285</v>
      </c>
      <c r="E31" s="160" t="s">
        <v>328</v>
      </c>
      <c r="F31" s="160" t="s">
        <v>328</v>
      </c>
      <c r="G31" s="186" t="s">
        <v>312</v>
      </c>
      <c r="H31" s="184" t="s">
        <v>457</v>
      </c>
      <c r="I31" s="182" t="s">
        <v>216</v>
      </c>
      <c r="J31" s="188" t="str">
        <f>VLOOKUP(I31,Prob!$A$7:$E$11,2,FALSE)</f>
        <v>MODERADA
Es posible que suceda en algún momento
Se presentó una vez en los últimos 2 años.</v>
      </c>
      <c r="K31" s="190">
        <f>VLOOKUP(I31,Prob!$A$7:$E$11,4,FALSE)</f>
        <v>3</v>
      </c>
      <c r="L31" s="192" t="str">
        <f t="shared" ref="L31" si="11">IF(COUNTIF(N31:AE31,"SI")&lt;=5,"Moderado",IF(COUNTIF(N31:AE31,"SI")&gt;=12,"Catastrófico","Mayor"))</f>
        <v>Catastrófico</v>
      </c>
      <c r="M31" s="194">
        <f>VLOOKUP(L31,Listas!$G$4:$H$8,2,FALSE)</f>
        <v>5</v>
      </c>
      <c r="N31" s="178" t="s">
        <v>335</v>
      </c>
      <c r="O31" s="178" t="s">
        <v>335</v>
      </c>
      <c r="P31" s="178" t="s">
        <v>335</v>
      </c>
      <c r="Q31" s="178" t="s">
        <v>338</v>
      </c>
      <c r="R31" s="178" t="s">
        <v>335</v>
      </c>
      <c r="S31" s="178" t="s">
        <v>335</v>
      </c>
      <c r="T31" s="178" t="s">
        <v>335</v>
      </c>
      <c r="U31" s="178" t="s">
        <v>335</v>
      </c>
      <c r="V31" s="178" t="s">
        <v>338</v>
      </c>
      <c r="W31" s="178" t="s">
        <v>335</v>
      </c>
      <c r="X31" s="178" t="s">
        <v>335</v>
      </c>
      <c r="Y31" s="178" t="s">
        <v>335</v>
      </c>
      <c r="Z31" s="178" t="s">
        <v>335</v>
      </c>
      <c r="AA31" s="178" t="s">
        <v>335</v>
      </c>
      <c r="AB31" s="178" t="s">
        <v>335</v>
      </c>
      <c r="AC31" s="178" t="s">
        <v>338</v>
      </c>
      <c r="AD31" s="178" t="s">
        <v>338</v>
      </c>
      <c r="AE31" s="178" t="s">
        <v>338</v>
      </c>
      <c r="AF31" s="180" t="str">
        <f t="shared" ref="AF31" si="12">IF(+M31*K31&lt;=3,"Baja",IF(AND(4&lt;=+M31*K31,+M31*K31&lt;=6),"Moderada",IF(+M31*K31&gt;=14,"Extrema","Alta")))</f>
        <v>Extrema</v>
      </c>
      <c r="AG31" s="168" t="s">
        <v>459</v>
      </c>
      <c r="AH31" s="163">
        <f>K31-(VLOOKUP(AG31,'2. Controles'!$B:$AD,6,FALSE))</f>
        <v>2</v>
      </c>
      <c r="AI31" s="165">
        <f>M31-(VLOOKUP(AG31,'2. Controles'!$B:$AD,8,FALSE))</f>
        <v>5</v>
      </c>
      <c r="AJ31" s="169" t="str">
        <f t="shared" si="10"/>
        <v>Bajo</v>
      </c>
      <c r="AK31" s="196" t="s">
        <v>454</v>
      </c>
      <c r="AL31" s="182" t="s">
        <v>382</v>
      </c>
      <c r="AM31" s="182" t="s">
        <v>450</v>
      </c>
      <c r="AN31" s="182" t="s">
        <v>453</v>
      </c>
      <c r="AO31" s="182" t="s">
        <v>443</v>
      </c>
      <c r="AP31" s="196" t="s">
        <v>455</v>
      </c>
      <c r="AQ31" s="182" t="s">
        <v>446</v>
      </c>
      <c r="AR31" s="182" t="s">
        <v>402</v>
      </c>
    </row>
    <row r="32" spans="1:44" ht="38.25" customHeight="1" x14ac:dyDescent="0.2">
      <c r="A32" s="160" t="s">
        <v>259</v>
      </c>
      <c r="B32" s="160" t="str">
        <f>VLOOKUP(A32,Listas!$A$4:$B$33,2,0)</f>
        <v>Elaborar, perfeccionar y liquidar los contratos para la adecuada gestión institucional garantizando que se cumplan los principios de la contratación, de acuerdo con la normatividad vigente.</v>
      </c>
      <c r="C32" s="185" t="s">
        <v>458</v>
      </c>
      <c r="D32" s="160" t="s">
        <v>285</v>
      </c>
      <c r="E32" s="160" t="s">
        <v>328</v>
      </c>
      <c r="F32" s="160" t="s">
        <v>328</v>
      </c>
      <c r="G32" s="187" t="s">
        <v>312</v>
      </c>
      <c r="H32" s="185" t="s">
        <v>457</v>
      </c>
      <c r="I32" s="183" t="s">
        <v>216</v>
      </c>
      <c r="J32" s="189" t="str">
        <f>VLOOKUP(I32,Prob!$A$7:$E$11,2,FALSE)</f>
        <v>MODERADA
Es posible que suceda en algún momento
Se presentó una vez en los últimos 2 años.</v>
      </c>
      <c r="K32" s="191">
        <f>VLOOKUP(I32,Prob!$A$7:$E$11,4,FALSE)</f>
        <v>3</v>
      </c>
      <c r="L32" s="193" t="str">
        <f t="shared" si="7"/>
        <v>Catastrófico</v>
      </c>
      <c r="M32" s="195">
        <f>VLOOKUP(L32,Listas!$G$4:$H$8,2,FALSE)</f>
        <v>5</v>
      </c>
      <c r="N32" s="179"/>
      <c r="O32" s="179" t="s">
        <v>335</v>
      </c>
      <c r="P32" s="179" t="s">
        <v>335</v>
      </c>
      <c r="Q32" s="179" t="s">
        <v>338</v>
      </c>
      <c r="R32" s="179" t="s">
        <v>335</v>
      </c>
      <c r="S32" s="179" t="s">
        <v>335</v>
      </c>
      <c r="T32" s="179" t="s">
        <v>335</v>
      </c>
      <c r="U32" s="179" t="s">
        <v>335</v>
      </c>
      <c r="V32" s="179" t="s">
        <v>338</v>
      </c>
      <c r="W32" s="179" t="s">
        <v>335</v>
      </c>
      <c r="X32" s="179" t="s">
        <v>335</v>
      </c>
      <c r="Y32" s="179" t="s">
        <v>335</v>
      </c>
      <c r="Z32" s="179" t="s">
        <v>335</v>
      </c>
      <c r="AA32" s="179" t="s">
        <v>335</v>
      </c>
      <c r="AB32" s="179" t="s">
        <v>335</v>
      </c>
      <c r="AC32" s="179" t="s">
        <v>338</v>
      </c>
      <c r="AD32" s="179" t="s">
        <v>338</v>
      </c>
      <c r="AE32" s="179" t="s">
        <v>338</v>
      </c>
      <c r="AF32" s="181" t="str">
        <f t="shared" si="9"/>
        <v>Extrema</v>
      </c>
      <c r="AG32" s="168" t="s">
        <v>345</v>
      </c>
      <c r="AH32" s="163">
        <f>IF((AH31-(VLOOKUP(AG32,'2. Controles'!$B:$AD,6,FALSE)))&lt;=0,1,(AH31-(VLOOKUP(AG32,'2. Controles'!$B:$AD,6,FALSE))))</f>
        <v>1</v>
      </c>
      <c r="AI32" s="165">
        <f>AI31-(VLOOKUP(AG32,'2. Controles'!$B:$AD,8,FALSE))</f>
        <v>5</v>
      </c>
      <c r="AJ32" s="169" t="str">
        <f t="shared" si="8"/>
        <v>Bajo</v>
      </c>
      <c r="AK32" s="197" t="s">
        <v>454</v>
      </c>
      <c r="AL32" s="183" t="s">
        <v>382</v>
      </c>
      <c r="AM32" s="183" t="s">
        <v>450</v>
      </c>
      <c r="AN32" s="183" t="s">
        <v>453</v>
      </c>
      <c r="AO32" s="183" t="s">
        <v>443</v>
      </c>
      <c r="AP32" s="197" t="s">
        <v>455</v>
      </c>
      <c r="AQ32" s="183" t="s">
        <v>446</v>
      </c>
      <c r="AR32" s="183" t="s">
        <v>402</v>
      </c>
    </row>
    <row r="33" spans="1:44" ht="67.5" customHeight="1" x14ac:dyDescent="0.2">
      <c r="A33" s="160" t="s">
        <v>252</v>
      </c>
      <c r="B33" s="160">
        <f>VLOOKUP(A33,Listas!$A$4:$B$33,2,0)</f>
        <v>0</v>
      </c>
      <c r="C33" s="160" t="s">
        <v>474</v>
      </c>
      <c r="D33" s="160" t="s">
        <v>285</v>
      </c>
      <c r="E33" s="160" t="s">
        <v>328</v>
      </c>
      <c r="F33" s="160" t="s">
        <v>328</v>
      </c>
      <c r="G33" s="160" t="s">
        <v>314</v>
      </c>
      <c r="H33" s="160" t="s">
        <v>495</v>
      </c>
      <c r="I33" s="161" t="s">
        <v>215</v>
      </c>
      <c r="J33" s="162" t="str">
        <f>VLOOKUP(I33,Prob!$A$7:$E$11,2,FALSE)</f>
        <v>IMPROBABLE
Puede ocurrir en algún momento. Poco común o frecuente
Se presentó una vez en los últimos 5 años</v>
      </c>
      <c r="K33" s="163">
        <f>VLOOKUP(I33,Prob!$A$7:$E$11,4,FALSE)</f>
        <v>2</v>
      </c>
      <c r="L33" s="164" t="str">
        <f t="shared" si="7"/>
        <v>Mayor</v>
      </c>
      <c r="M33" s="165">
        <f>VLOOKUP(L33,Listas!$G$4:$H$8,2,FALSE)</f>
        <v>4</v>
      </c>
      <c r="N33" s="166" t="s">
        <v>335</v>
      </c>
      <c r="O33" s="166" t="s">
        <v>335</v>
      </c>
      <c r="P33" s="166" t="s">
        <v>338</v>
      </c>
      <c r="Q33" s="166" t="s">
        <v>338</v>
      </c>
      <c r="R33" s="166" t="s">
        <v>335</v>
      </c>
      <c r="S33" s="166" t="s">
        <v>338</v>
      </c>
      <c r="T33" s="166" t="s">
        <v>338</v>
      </c>
      <c r="U33" s="166" t="s">
        <v>335</v>
      </c>
      <c r="V33" s="166" t="s">
        <v>338</v>
      </c>
      <c r="W33" s="166" t="s">
        <v>335</v>
      </c>
      <c r="X33" s="166" t="s">
        <v>335</v>
      </c>
      <c r="Y33" s="166" t="s">
        <v>335</v>
      </c>
      <c r="Z33" s="166" t="s">
        <v>335</v>
      </c>
      <c r="AA33" s="166" t="s">
        <v>335</v>
      </c>
      <c r="AB33" s="166" t="s">
        <v>335</v>
      </c>
      <c r="AC33" s="166" t="s">
        <v>338</v>
      </c>
      <c r="AD33" s="166" t="s">
        <v>338</v>
      </c>
      <c r="AE33" s="166" t="s">
        <v>338</v>
      </c>
      <c r="AF33" s="167" t="str">
        <f t="shared" si="9"/>
        <v>Alta</v>
      </c>
      <c r="AG33" s="168" t="s">
        <v>345</v>
      </c>
      <c r="AH33" s="163">
        <f>K33-(VLOOKUP(AG33,'2. Controles'!$B:$AD,6,FALSE))</f>
        <v>0</v>
      </c>
      <c r="AI33" s="165">
        <f>M33-(VLOOKUP(AG33,'2. Controles'!$B:$AD,8,FALSE))</f>
        <v>4</v>
      </c>
      <c r="AJ33" s="169" t="str">
        <f t="shared" si="8"/>
        <v>Bajo</v>
      </c>
      <c r="AK33" s="170" t="s">
        <v>396</v>
      </c>
      <c r="AL33" s="171" t="s">
        <v>397</v>
      </c>
      <c r="AM33" s="171" t="s">
        <v>398</v>
      </c>
      <c r="AN33" s="171" t="s">
        <v>399</v>
      </c>
      <c r="AO33" s="171" t="s">
        <v>401</v>
      </c>
      <c r="AP33" s="170" t="s">
        <v>400</v>
      </c>
      <c r="AQ33" s="171" t="s">
        <v>383</v>
      </c>
      <c r="AR33" s="171" t="s">
        <v>402</v>
      </c>
    </row>
    <row r="34" spans="1:44" ht="78.75" customHeight="1" x14ac:dyDescent="0.2">
      <c r="A34" s="160" t="s">
        <v>270</v>
      </c>
      <c r="B34" s="160" t="str">
        <f>VLOOKUP(A34,Listas!$A$4:$B$33,2,0)</f>
        <v>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v>
      </c>
      <c r="C34" s="160" t="s">
        <v>475</v>
      </c>
      <c r="D34" s="160" t="s">
        <v>285</v>
      </c>
      <c r="E34" s="160" t="s">
        <v>328</v>
      </c>
      <c r="F34" s="160" t="s">
        <v>328</v>
      </c>
      <c r="G34" s="160" t="s">
        <v>316</v>
      </c>
      <c r="H34" s="160" t="s">
        <v>494</v>
      </c>
      <c r="I34" s="161" t="s">
        <v>214</v>
      </c>
      <c r="J34" s="162" t="str">
        <f>VLOOKUP(I34,Prob!$A$7:$E$11,2,FALSE)</f>
        <v>RARO
Ocurre en circunstancias excepcionales.
No se ha presentado en los últimos 5 años</v>
      </c>
      <c r="K34" s="163">
        <f>VLOOKUP(I34,Prob!$A$7:$E$11,4,FALSE)</f>
        <v>1</v>
      </c>
      <c r="L34" s="164" t="str">
        <f t="shared" si="7"/>
        <v>Mayor</v>
      </c>
      <c r="M34" s="165">
        <f>VLOOKUP(L34,Listas!$G$4:$H$8,2,FALSE)</f>
        <v>4</v>
      </c>
      <c r="N34" s="166" t="s">
        <v>335</v>
      </c>
      <c r="O34" s="166" t="s">
        <v>335</v>
      </c>
      <c r="P34" s="166" t="s">
        <v>338</v>
      </c>
      <c r="Q34" s="166" t="s">
        <v>338</v>
      </c>
      <c r="R34" s="166" t="s">
        <v>335</v>
      </c>
      <c r="S34" s="166" t="s">
        <v>338</v>
      </c>
      <c r="T34" s="166" t="s">
        <v>335</v>
      </c>
      <c r="U34" s="166" t="s">
        <v>338</v>
      </c>
      <c r="V34" s="166" t="s">
        <v>338</v>
      </c>
      <c r="W34" s="166" t="s">
        <v>335</v>
      </c>
      <c r="X34" s="166" t="s">
        <v>335</v>
      </c>
      <c r="Y34" s="166" t="s">
        <v>335</v>
      </c>
      <c r="Z34" s="166" t="s">
        <v>338</v>
      </c>
      <c r="AA34" s="166" t="s">
        <v>335</v>
      </c>
      <c r="AB34" s="166" t="s">
        <v>338</v>
      </c>
      <c r="AC34" s="166" t="s">
        <v>338</v>
      </c>
      <c r="AD34" s="166" t="s">
        <v>338</v>
      </c>
      <c r="AE34" s="166" t="s">
        <v>338</v>
      </c>
      <c r="AF34" s="167" t="str">
        <f t="shared" si="9"/>
        <v>Moderada</v>
      </c>
      <c r="AG34" s="168" t="s">
        <v>406</v>
      </c>
      <c r="AH34" s="163">
        <f>K34-(VLOOKUP(AG34,'2. Controles'!$B:$AD,6,FALSE))</f>
        <v>-1</v>
      </c>
      <c r="AI34" s="165">
        <f>M34-(VLOOKUP(AG34,'2. Controles'!$B:$AD,8,FALSE))</f>
        <v>4</v>
      </c>
      <c r="AJ34" s="169" t="str">
        <f t="shared" si="8"/>
        <v>Bajo</v>
      </c>
      <c r="AK34" s="175" t="s">
        <v>414</v>
      </c>
      <c r="AL34" s="171" t="s">
        <v>379</v>
      </c>
      <c r="AM34" s="171" t="s">
        <v>416</v>
      </c>
      <c r="AN34" s="171" t="s">
        <v>417</v>
      </c>
      <c r="AO34" s="171"/>
      <c r="AP34" s="170"/>
      <c r="AQ34" s="171"/>
      <c r="AR34" s="171"/>
    </row>
    <row r="35" spans="1:44" ht="78.75" customHeight="1" x14ac:dyDescent="0.2">
      <c r="A35" s="160" t="s">
        <v>270</v>
      </c>
      <c r="B35" s="160" t="str">
        <f>VLOOKUP(A35,Listas!$A$4:$B$33,2,0)</f>
        <v>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v>
      </c>
      <c r="C35" s="160" t="s">
        <v>404</v>
      </c>
      <c r="D35" s="160" t="s">
        <v>285</v>
      </c>
      <c r="E35" s="160" t="s">
        <v>328</v>
      </c>
      <c r="F35" s="160" t="s">
        <v>328</v>
      </c>
      <c r="G35" s="160" t="s">
        <v>334</v>
      </c>
      <c r="H35" s="160" t="s">
        <v>494</v>
      </c>
      <c r="I35" s="161" t="s">
        <v>214</v>
      </c>
      <c r="J35" s="162" t="str">
        <f>VLOOKUP(I35,Prob!$A$7:$E$11,2,FALSE)</f>
        <v>RARO
Ocurre en circunstancias excepcionales.
No se ha presentado en los últimos 5 años</v>
      </c>
      <c r="K35" s="163">
        <f>VLOOKUP(I35,Prob!$A$7:$E$11,4,FALSE)</f>
        <v>1</v>
      </c>
      <c r="L35" s="164" t="str">
        <f t="shared" si="7"/>
        <v>Mayor</v>
      </c>
      <c r="M35" s="165">
        <f>VLOOKUP(L35,Listas!$G$4:$H$8,2,FALSE)</f>
        <v>4</v>
      </c>
      <c r="N35" s="166" t="s">
        <v>335</v>
      </c>
      <c r="O35" s="166" t="s">
        <v>335</v>
      </c>
      <c r="P35" s="166" t="s">
        <v>335</v>
      </c>
      <c r="Q35" s="166" t="s">
        <v>338</v>
      </c>
      <c r="R35" s="166" t="s">
        <v>335</v>
      </c>
      <c r="S35" s="166" t="s">
        <v>338</v>
      </c>
      <c r="T35" s="166" t="s">
        <v>338</v>
      </c>
      <c r="U35" s="166" t="s">
        <v>338</v>
      </c>
      <c r="V35" s="166" t="s">
        <v>335</v>
      </c>
      <c r="W35" s="166" t="s">
        <v>335</v>
      </c>
      <c r="X35" s="166" t="s">
        <v>335</v>
      </c>
      <c r="Y35" s="166" t="s">
        <v>335</v>
      </c>
      <c r="Z35" s="166" t="s">
        <v>338</v>
      </c>
      <c r="AA35" s="166" t="s">
        <v>335</v>
      </c>
      <c r="AB35" s="166" t="s">
        <v>335</v>
      </c>
      <c r="AC35" s="166" t="s">
        <v>338</v>
      </c>
      <c r="AD35" s="166" t="s">
        <v>338</v>
      </c>
      <c r="AE35" s="166" t="s">
        <v>338</v>
      </c>
      <c r="AF35" s="167" t="str">
        <f t="shared" si="9"/>
        <v>Moderada</v>
      </c>
      <c r="AG35" s="168" t="s">
        <v>407</v>
      </c>
      <c r="AH35" s="163">
        <f>K35-(VLOOKUP(AG35,'2. Controles'!$B:$AD,6,FALSE))</f>
        <v>0</v>
      </c>
      <c r="AI35" s="165">
        <f>M35-(VLOOKUP(AG35,'2. Controles'!$B:$AD,8,FALSE))</f>
        <v>3</v>
      </c>
      <c r="AJ35" s="169" t="str">
        <f>IF(+AH35*AI35&lt;=10,"Bajo",IF(AND(15&lt;=+AH35*AI35,+AH35*AI35&lt;=25),"Moderado",IF(+AH35*AI35&gt;=60,"Extremo","Mayor")))</f>
        <v>Bajo</v>
      </c>
      <c r="AK35" s="175" t="s">
        <v>415</v>
      </c>
      <c r="AL35" s="171" t="s">
        <v>379</v>
      </c>
      <c r="AM35" s="171" t="s">
        <v>416</v>
      </c>
      <c r="AN35" s="176" t="s">
        <v>418</v>
      </c>
      <c r="AO35" s="171"/>
      <c r="AP35" s="170"/>
      <c r="AQ35" s="171"/>
      <c r="AR35" s="171"/>
    </row>
    <row r="36" spans="1:44" ht="56.25" x14ac:dyDescent="0.2">
      <c r="A36" s="160" t="s">
        <v>271</v>
      </c>
      <c r="B36" s="160" t="str">
        <f>VLOOKUP(A36,Listas!$A$4:$B$33,2,0)</f>
        <v>Evaluar permanentemente el desempeño de la Entidad, para el mantenimiento y mejora continua de los Sistemas de Control Interno, de Gestión de la Calidad y otros sistemas que adopte o deba adoptar la entidad en el contexto del Sistema Integrado de Gestión.</v>
      </c>
      <c r="C36" s="160" t="s">
        <v>492</v>
      </c>
      <c r="D36" s="160" t="s">
        <v>285</v>
      </c>
      <c r="E36" s="160" t="s">
        <v>328</v>
      </c>
      <c r="F36" s="160" t="s">
        <v>328</v>
      </c>
      <c r="G36" s="160" t="s">
        <v>317</v>
      </c>
      <c r="H36" s="160" t="s">
        <v>493</v>
      </c>
      <c r="I36" s="161" t="s">
        <v>216</v>
      </c>
      <c r="J36" s="162" t="str">
        <f>VLOOKUP(I36,Prob!$A$7:$E$11,2,FALSE)</f>
        <v>MODERADA
Es posible que suceda en algún momento
Se presentó una vez en los últimos 2 años.</v>
      </c>
      <c r="K36" s="163">
        <f>VLOOKUP(I36,Prob!$A$7:$E$11,4,FALSE)</f>
        <v>3</v>
      </c>
      <c r="L36" s="164" t="str">
        <f t="shared" si="7"/>
        <v>Mayor</v>
      </c>
      <c r="M36" s="165">
        <f>VLOOKUP(L36,Listas!$G$4:$H$8,2,FALSE)</f>
        <v>4</v>
      </c>
      <c r="N36" s="166" t="s">
        <v>335</v>
      </c>
      <c r="O36" s="166" t="s">
        <v>338</v>
      </c>
      <c r="P36" s="166" t="s">
        <v>338</v>
      </c>
      <c r="Q36" s="166" t="s">
        <v>338</v>
      </c>
      <c r="R36" s="166" t="s">
        <v>335</v>
      </c>
      <c r="S36" s="166" t="s">
        <v>338</v>
      </c>
      <c r="T36" s="166" t="s">
        <v>338</v>
      </c>
      <c r="U36" s="166" t="s">
        <v>338</v>
      </c>
      <c r="V36" s="166" t="s">
        <v>335</v>
      </c>
      <c r="W36" s="166" t="s">
        <v>335</v>
      </c>
      <c r="X36" s="166" t="s">
        <v>335</v>
      </c>
      <c r="Y36" s="166" t="s">
        <v>335</v>
      </c>
      <c r="Z36" s="166" t="s">
        <v>338</v>
      </c>
      <c r="AA36" s="166" t="s">
        <v>338</v>
      </c>
      <c r="AB36" s="166" t="s">
        <v>335</v>
      </c>
      <c r="AC36" s="166" t="s">
        <v>338</v>
      </c>
      <c r="AD36" s="166" t="s">
        <v>338</v>
      </c>
      <c r="AE36" s="166" t="s">
        <v>338</v>
      </c>
      <c r="AF36" s="167" t="str">
        <f t="shared" si="9"/>
        <v>Alta</v>
      </c>
      <c r="AG36" s="168" t="s">
        <v>508</v>
      </c>
      <c r="AH36" s="163">
        <f>K36-(VLOOKUP(AG36,'2. Controles'!$B:$AD,6,FALSE))</f>
        <v>1</v>
      </c>
      <c r="AI36" s="165">
        <f>M36-(VLOOKUP(AG36,'2. Controles'!$B:$AD,8,FALSE))</f>
        <v>4</v>
      </c>
      <c r="AJ36" s="169" t="str">
        <f t="shared" si="8"/>
        <v>Bajo</v>
      </c>
      <c r="AK36" s="170"/>
      <c r="AL36" s="171"/>
      <c r="AM36" s="171"/>
      <c r="AN36" s="171"/>
      <c r="AO36" s="171" t="s">
        <v>512</v>
      </c>
      <c r="AP36" s="170" t="s">
        <v>511</v>
      </c>
      <c r="AQ36" s="171" t="s">
        <v>513</v>
      </c>
      <c r="AR36" s="171" t="s">
        <v>514</v>
      </c>
    </row>
    <row r="37" spans="1:44" ht="56.25" x14ac:dyDescent="0.2">
      <c r="A37" s="160" t="s">
        <v>271</v>
      </c>
      <c r="B37" s="160" t="str">
        <f>VLOOKUP(A37,Listas!$A$4:$B$33,2,0)</f>
        <v>Evaluar permanentemente el desempeño de la Entidad, para el mantenimiento y mejora continua de los Sistemas de Control Interno, de Gestión de la Calidad y otros sistemas que adopte o deba adoptar la entidad en el contexto del Sistema Integrado de Gestión.</v>
      </c>
      <c r="C37" s="160" t="s">
        <v>476</v>
      </c>
      <c r="D37" s="160" t="s">
        <v>285</v>
      </c>
      <c r="E37" s="160" t="s">
        <v>328</v>
      </c>
      <c r="F37" s="160" t="s">
        <v>328</v>
      </c>
      <c r="G37" s="160" t="s">
        <v>318</v>
      </c>
      <c r="H37" s="160" t="s">
        <v>515</v>
      </c>
      <c r="I37" s="161" t="s">
        <v>216</v>
      </c>
      <c r="J37" s="162" t="str">
        <f>VLOOKUP(I37,Prob!$A$7:$E$11,2,FALSE)</f>
        <v>MODERADA
Es posible que suceda en algún momento
Se presentó una vez en los últimos 2 años.</v>
      </c>
      <c r="K37" s="163">
        <f>VLOOKUP(I37,Prob!$A$7:$E$11,4,FALSE)</f>
        <v>3</v>
      </c>
      <c r="L37" s="164" t="str">
        <f t="shared" si="7"/>
        <v>Mayor</v>
      </c>
      <c r="M37" s="165">
        <f>VLOOKUP(L37,Listas!$G$4:$H$8,2,FALSE)</f>
        <v>4</v>
      </c>
      <c r="N37" s="166" t="s">
        <v>335</v>
      </c>
      <c r="O37" s="166" t="s">
        <v>338</v>
      </c>
      <c r="P37" s="166" t="s">
        <v>338</v>
      </c>
      <c r="Q37" s="166" t="s">
        <v>338</v>
      </c>
      <c r="R37" s="166" t="s">
        <v>335</v>
      </c>
      <c r="S37" s="166" t="s">
        <v>338</v>
      </c>
      <c r="T37" s="166" t="s">
        <v>338</v>
      </c>
      <c r="U37" s="166" t="s">
        <v>338</v>
      </c>
      <c r="V37" s="166" t="s">
        <v>335</v>
      </c>
      <c r="W37" s="166" t="s">
        <v>335</v>
      </c>
      <c r="X37" s="166" t="s">
        <v>335</v>
      </c>
      <c r="Y37" s="166" t="s">
        <v>335</v>
      </c>
      <c r="Z37" s="166" t="s">
        <v>338</v>
      </c>
      <c r="AA37" s="166" t="s">
        <v>338</v>
      </c>
      <c r="AB37" s="166" t="s">
        <v>335</v>
      </c>
      <c r="AC37" s="166" t="s">
        <v>338</v>
      </c>
      <c r="AD37" s="166" t="s">
        <v>338</v>
      </c>
      <c r="AE37" s="166" t="s">
        <v>338</v>
      </c>
      <c r="AF37" s="167" t="str">
        <f t="shared" si="9"/>
        <v>Alta</v>
      </c>
      <c r="AG37" s="168" t="s">
        <v>508</v>
      </c>
      <c r="AH37" s="163">
        <f>K37-(VLOOKUP(AG37,'2. Controles'!$B:$AD,6,FALSE))</f>
        <v>1</v>
      </c>
      <c r="AI37" s="165">
        <f>M37-(VLOOKUP(AG37,'2. Controles'!$B:$AD,8,FALSE))</f>
        <v>4</v>
      </c>
      <c r="AJ37" s="169" t="str">
        <f t="shared" si="8"/>
        <v>Bajo</v>
      </c>
      <c r="AK37" s="170"/>
      <c r="AL37" s="171"/>
      <c r="AM37" s="171"/>
      <c r="AN37" s="171"/>
      <c r="AO37" s="171" t="s">
        <v>512</v>
      </c>
      <c r="AP37" s="170" t="s">
        <v>511</v>
      </c>
      <c r="AQ37" s="171" t="s">
        <v>513</v>
      </c>
      <c r="AR37" s="171" t="s">
        <v>514</v>
      </c>
    </row>
    <row r="38" spans="1:44" ht="56.25" x14ac:dyDescent="0.2">
      <c r="A38" s="160" t="s">
        <v>264</v>
      </c>
      <c r="B38" s="160" t="str">
        <f>VLOOKUP(A38,Listas!$A$4:$B$33,2,0)</f>
        <v>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v>
      </c>
      <c r="C38" s="160" t="s">
        <v>530</v>
      </c>
      <c r="D38" s="160" t="s">
        <v>285</v>
      </c>
      <c r="E38" s="160" t="s">
        <v>328</v>
      </c>
      <c r="F38" s="160" t="s">
        <v>328</v>
      </c>
      <c r="G38" s="160" t="s">
        <v>319</v>
      </c>
      <c r="H38" s="160" t="s">
        <v>439</v>
      </c>
      <c r="I38" s="161" t="s">
        <v>217</v>
      </c>
      <c r="J38" s="162" t="str">
        <f>VLOOKUP(I38,Prob!$A$7:$E$11,2,FALSE)</f>
        <v>PROBABLE
Ocurre en la mayoría de los casos
Se presento una vez en el último año</v>
      </c>
      <c r="K38" s="163">
        <f>VLOOKUP(I38,Prob!$A$7:$E$11,4,FALSE)</f>
        <v>4</v>
      </c>
      <c r="L38" s="164" t="str">
        <f t="shared" si="7"/>
        <v>Mayor</v>
      </c>
      <c r="M38" s="165">
        <f>VLOOKUP(L38,Listas!$G$4:$H$8,2,FALSE)</f>
        <v>4</v>
      </c>
      <c r="N38" s="166" t="s">
        <v>335</v>
      </c>
      <c r="O38" s="166" t="s">
        <v>335</v>
      </c>
      <c r="P38" s="166" t="s">
        <v>335</v>
      </c>
      <c r="Q38" s="166" t="s">
        <v>338</v>
      </c>
      <c r="R38" s="166" t="s">
        <v>338</v>
      </c>
      <c r="S38" s="166" t="s">
        <v>338</v>
      </c>
      <c r="T38" s="166" t="s">
        <v>338</v>
      </c>
      <c r="U38" s="166" t="s">
        <v>338</v>
      </c>
      <c r="V38" s="166" t="s">
        <v>338</v>
      </c>
      <c r="W38" s="166" t="s">
        <v>335</v>
      </c>
      <c r="X38" s="166" t="s">
        <v>335</v>
      </c>
      <c r="Y38" s="166" t="s">
        <v>335</v>
      </c>
      <c r="Z38" s="166" t="s">
        <v>335</v>
      </c>
      <c r="AA38" s="166" t="s">
        <v>338</v>
      </c>
      <c r="AB38" s="166" t="s">
        <v>338</v>
      </c>
      <c r="AC38" s="166" t="s">
        <v>338</v>
      </c>
      <c r="AD38" s="166" t="s">
        <v>338</v>
      </c>
      <c r="AE38" s="166" t="s">
        <v>338</v>
      </c>
      <c r="AF38" s="167" t="str">
        <f t="shared" si="9"/>
        <v>Extrema</v>
      </c>
      <c r="AG38" s="168" t="s">
        <v>499</v>
      </c>
      <c r="AH38" s="163">
        <f>K38-(VLOOKUP(AG38,'2. Controles'!$B:$AD,6,FALSE))</f>
        <v>2</v>
      </c>
      <c r="AI38" s="165">
        <f>M38-(VLOOKUP(AG38,'2. Controles'!$B:$AD,8,FALSE))</f>
        <v>4</v>
      </c>
      <c r="AJ38" s="169" t="str">
        <f t="shared" si="8"/>
        <v>Bajo</v>
      </c>
      <c r="AK38" s="170" t="s">
        <v>525</v>
      </c>
      <c r="AL38" s="172">
        <v>43100</v>
      </c>
      <c r="AM38" s="171" t="s">
        <v>526</v>
      </c>
      <c r="AN38" s="171" t="s">
        <v>527</v>
      </c>
      <c r="AO38" s="171" t="s">
        <v>390</v>
      </c>
      <c r="AP38" s="170" t="s">
        <v>528</v>
      </c>
      <c r="AQ38" s="171" t="s">
        <v>526</v>
      </c>
      <c r="AR38" s="171" t="s">
        <v>529</v>
      </c>
    </row>
    <row r="39" spans="1:44" ht="67.5" customHeight="1" x14ac:dyDescent="0.2">
      <c r="A39" s="160" t="s">
        <v>264</v>
      </c>
      <c r="B39" s="160" t="str">
        <f>VLOOKUP(A39,Listas!$A$4:$B$33,2,0)</f>
        <v>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v>
      </c>
      <c r="C39" s="184" t="s">
        <v>477</v>
      </c>
      <c r="D39" s="160" t="s">
        <v>285</v>
      </c>
      <c r="E39" s="160" t="s">
        <v>328</v>
      </c>
      <c r="F39" s="160" t="s">
        <v>328</v>
      </c>
      <c r="G39" s="186" t="s">
        <v>320</v>
      </c>
      <c r="H39" s="184" t="s">
        <v>440</v>
      </c>
      <c r="I39" s="182" t="s">
        <v>217</v>
      </c>
      <c r="J39" s="188" t="str">
        <f>VLOOKUP(I39,Prob!$A$7:$E$11,2,FALSE)</f>
        <v>PROBABLE
Ocurre en la mayoría de los casos
Se presento una vez en el último año</v>
      </c>
      <c r="K39" s="190">
        <f>VLOOKUP(I39,Prob!$A$7:$E$11,4,FALSE)</f>
        <v>4</v>
      </c>
      <c r="L39" s="192" t="str">
        <f t="shared" ref="L39" si="13">IF(COUNTIF(N39:AE39,"SI")&lt;=5,"Moderado",IF(COUNTIF(N39:AE39,"SI")&gt;=12,"Catastrófico","Mayor"))</f>
        <v>Mayor</v>
      </c>
      <c r="M39" s="194">
        <f>VLOOKUP(L39,Listas!$G$4:$H$8,2,FALSE)</f>
        <v>4</v>
      </c>
      <c r="N39" s="178" t="s">
        <v>335</v>
      </c>
      <c r="O39" s="178" t="s">
        <v>335</v>
      </c>
      <c r="P39" s="178" t="s">
        <v>338</v>
      </c>
      <c r="Q39" s="178" t="s">
        <v>338</v>
      </c>
      <c r="R39" s="178" t="s">
        <v>335</v>
      </c>
      <c r="S39" s="178" t="s">
        <v>338</v>
      </c>
      <c r="T39" s="178" t="s">
        <v>335</v>
      </c>
      <c r="U39" s="178" t="s">
        <v>338</v>
      </c>
      <c r="V39" s="178" t="s">
        <v>335</v>
      </c>
      <c r="W39" s="178" t="s">
        <v>335</v>
      </c>
      <c r="X39" s="178" t="s">
        <v>335</v>
      </c>
      <c r="Y39" s="178" t="s">
        <v>335</v>
      </c>
      <c r="Z39" s="178" t="s">
        <v>335</v>
      </c>
      <c r="AA39" s="178" t="s">
        <v>338</v>
      </c>
      <c r="AB39" s="178" t="s">
        <v>335</v>
      </c>
      <c r="AC39" s="178" t="s">
        <v>338</v>
      </c>
      <c r="AD39" s="178" t="s">
        <v>338</v>
      </c>
      <c r="AE39" s="178" t="s">
        <v>338</v>
      </c>
      <c r="AF39" s="180" t="str">
        <f t="shared" ref="AF39" si="14">IF(+M39*K39&lt;=3,"Baja",IF(AND(4&lt;=+M39*K39,+M39*K39&lt;=6),"Moderada",IF(+M39*K39&gt;=14,"Extrema","Alta")))</f>
        <v>Extrema</v>
      </c>
      <c r="AG39" s="168" t="s">
        <v>516</v>
      </c>
      <c r="AH39" s="163">
        <f>K39-(VLOOKUP(AG39,'2. Controles'!$B:$AD,6,FALSE))</f>
        <v>2</v>
      </c>
      <c r="AI39" s="165">
        <f>M39-(VLOOKUP(AG39,'2. Controles'!$B:$AD,8,FALSE))</f>
        <v>4</v>
      </c>
      <c r="AJ39" s="169" t="str">
        <f t="shared" ref="AJ39" si="15">IF(+AH39*AI39&lt;=10,"Bajo",IF(AND(15&lt;=+AH39*AI39,+AH39*AI39&lt;=25),"Moderado",IF(+AH39*AI39&gt;=60,"Extremo","Mayor")))</f>
        <v>Bajo</v>
      </c>
      <c r="AK39" s="170" t="s">
        <v>517</v>
      </c>
      <c r="AL39" s="171" t="s">
        <v>518</v>
      </c>
      <c r="AM39" s="171" t="s">
        <v>519</v>
      </c>
      <c r="AN39" s="171" t="s">
        <v>520</v>
      </c>
      <c r="AO39" s="182" t="s">
        <v>390</v>
      </c>
      <c r="AP39" s="182" t="s">
        <v>521</v>
      </c>
      <c r="AQ39" s="182" t="s">
        <v>519</v>
      </c>
      <c r="AR39" s="182" t="s">
        <v>522</v>
      </c>
    </row>
    <row r="40" spans="1:44" ht="67.5" customHeight="1" x14ac:dyDescent="0.2">
      <c r="A40" s="160" t="s">
        <v>264</v>
      </c>
      <c r="B40" s="160" t="str">
        <f>VLOOKUP(A40,Listas!$A$4:$B$33,2,0)</f>
        <v>Identificar y gestionar las necesidades de sistematización y apoyo tecnológico de los procesos mediante la definición de la estrategia de gobernabilidad de TI la gestión, medición y monitoreo del Plan Estratégico de TI, mejorando la prestación de los servicios del FONCEP y soportando la toma de decisiones organizacionales y sectoriales.</v>
      </c>
      <c r="C40" s="185"/>
      <c r="D40" s="160" t="s">
        <v>285</v>
      </c>
      <c r="E40" s="160" t="s">
        <v>328</v>
      </c>
      <c r="F40" s="160" t="s">
        <v>328</v>
      </c>
      <c r="G40" s="187" t="s">
        <v>320</v>
      </c>
      <c r="H40" s="185" t="s">
        <v>440</v>
      </c>
      <c r="I40" s="183" t="s">
        <v>217</v>
      </c>
      <c r="J40" s="189" t="str">
        <f>VLOOKUP(I40,Prob!$A$7:$E$11,2,FALSE)</f>
        <v>PROBABLE
Ocurre en la mayoría de los casos
Se presento una vez en el último año</v>
      </c>
      <c r="K40" s="191">
        <f>VLOOKUP(I40,Prob!$A$7:$E$11,4,FALSE)</f>
        <v>4</v>
      </c>
      <c r="L40" s="193" t="str">
        <f t="shared" si="7"/>
        <v>Mayor</v>
      </c>
      <c r="M40" s="195">
        <f>VLOOKUP(L40,Listas!$G$4:$H$8,2,FALSE)</f>
        <v>4</v>
      </c>
      <c r="N40" s="179" t="s">
        <v>335</v>
      </c>
      <c r="O40" s="179" t="s">
        <v>335</v>
      </c>
      <c r="P40" s="179" t="s">
        <v>338</v>
      </c>
      <c r="Q40" s="179" t="s">
        <v>338</v>
      </c>
      <c r="R40" s="179" t="s">
        <v>335</v>
      </c>
      <c r="S40" s="179" t="s">
        <v>338</v>
      </c>
      <c r="T40" s="179" t="s">
        <v>335</v>
      </c>
      <c r="U40" s="179" t="s">
        <v>338</v>
      </c>
      <c r="V40" s="179" t="s">
        <v>335</v>
      </c>
      <c r="W40" s="179" t="s">
        <v>335</v>
      </c>
      <c r="X40" s="179" t="s">
        <v>335</v>
      </c>
      <c r="Y40" s="179" t="s">
        <v>335</v>
      </c>
      <c r="Z40" s="179" t="s">
        <v>335</v>
      </c>
      <c r="AA40" s="179" t="s">
        <v>338</v>
      </c>
      <c r="AB40" s="179" t="s">
        <v>335</v>
      </c>
      <c r="AC40" s="179" t="s">
        <v>338</v>
      </c>
      <c r="AD40" s="179" t="s">
        <v>338</v>
      </c>
      <c r="AE40" s="179" t="s">
        <v>338</v>
      </c>
      <c r="AF40" s="181" t="str">
        <f t="shared" si="9"/>
        <v>Extrema</v>
      </c>
      <c r="AG40" s="168" t="s">
        <v>516</v>
      </c>
      <c r="AH40" s="163">
        <f>IF((AH39-(VLOOKUP(AG40,'2. Controles'!$B:$AD,6,FALSE)))&lt;=0,1,(AH39-(VLOOKUP(AG40,'2. Controles'!$B:$AD,6,FALSE))))</f>
        <v>1</v>
      </c>
      <c r="AI40" s="165">
        <f>AI39-(VLOOKUP(AG40,'2. Controles'!$B:$AD,8,FALSE))</f>
        <v>4</v>
      </c>
      <c r="AJ40" s="169" t="str">
        <f t="shared" si="8"/>
        <v>Bajo</v>
      </c>
      <c r="AK40" s="170" t="s">
        <v>523</v>
      </c>
      <c r="AL40" s="172">
        <v>42916</v>
      </c>
      <c r="AM40" s="171" t="s">
        <v>519</v>
      </c>
      <c r="AN40" s="171" t="s">
        <v>524</v>
      </c>
      <c r="AO40" s="183"/>
      <c r="AP40" s="183"/>
      <c r="AQ40" s="183"/>
      <c r="AR40" s="183"/>
    </row>
    <row r="41" spans="1:44" ht="112.5" x14ac:dyDescent="0.2">
      <c r="A41" s="160" t="s">
        <v>270</v>
      </c>
      <c r="B41" s="160" t="str">
        <f>VLOOKUP(A41,Listas!$A$4:$B$33,2,0)</f>
        <v>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v>
      </c>
      <c r="C41" s="160" t="s">
        <v>478</v>
      </c>
      <c r="D41" s="160" t="s">
        <v>285</v>
      </c>
      <c r="E41" s="160" t="s">
        <v>328</v>
      </c>
      <c r="F41" s="160" t="s">
        <v>328</v>
      </c>
      <c r="G41" s="160" t="s">
        <v>405</v>
      </c>
      <c r="H41" s="160" t="s">
        <v>494</v>
      </c>
      <c r="I41" s="161" t="s">
        <v>214</v>
      </c>
      <c r="J41" s="162" t="str">
        <f>VLOOKUP(I41,Prob!$A$7:$E$11,2,FALSE)</f>
        <v>RARO
Ocurre en circunstancias excepcionales.
No se ha presentado en los últimos 5 años</v>
      </c>
      <c r="K41" s="163">
        <f>VLOOKUP(I41,Prob!$A$7:$E$11,4,FALSE)</f>
        <v>1</v>
      </c>
      <c r="L41" s="164" t="str">
        <f t="shared" ref="L41" si="16">IF(COUNTIF(N41:AE41,"SI")&lt;=5,"Moderado",IF(COUNTIF(N41:AE41,"SI")&gt;=12,"Catastrófico","Mayor"))</f>
        <v>Mayor</v>
      </c>
      <c r="M41" s="165">
        <f>VLOOKUP(L41,Listas!$G$4:$H$8,2,FALSE)</f>
        <v>4</v>
      </c>
      <c r="N41" s="166" t="s">
        <v>335</v>
      </c>
      <c r="O41" s="166" t="s">
        <v>335</v>
      </c>
      <c r="P41" s="166" t="s">
        <v>338</v>
      </c>
      <c r="Q41" s="166" t="s">
        <v>338</v>
      </c>
      <c r="R41" s="166" t="s">
        <v>335</v>
      </c>
      <c r="S41" s="166" t="s">
        <v>338</v>
      </c>
      <c r="T41" s="166" t="s">
        <v>335</v>
      </c>
      <c r="U41" s="166" t="s">
        <v>338</v>
      </c>
      <c r="V41" s="166" t="s">
        <v>338</v>
      </c>
      <c r="W41" s="166" t="s">
        <v>335</v>
      </c>
      <c r="X41" s="166" t="s">
        <v>335</v>
      </c>
      <c r="Y41" s="166" t="s">
        <v>335</v>
      </c>
      <c r="Z41" s="166" t="s">
        <v>338</v>
      </c>
      <c r="AA41" s="166" t="s">
        <v>335</v>
      </c>
      <c r="AB41" s="166" t="s">
        <v>335</v>
      </c>
      <c r="AC41" s="166" t="s">
        <v>338</v>
      </c>
      <c r="AD41" s="166" t="s">
        <v>338</v>
      </c>
      <c r="AE41" s="166" t="s">
        <v>338</v>
      </c>
      <c r="AF41" s="167" t="str">
        <f t="shared" si="9"/>
        <v>Moderada</v>
      </c>
      <c r="AG41" s="168" t="s">
        <v>406</v>
      </c>
      <c r="AH41" s="163">
        <f>K41-(VLOOKUP(AG41,'2. Controles'!$B:$AD,6,FALSE))</f>
        <v>-1</v>
      </c>
      <c r="AI41" s="165">
        <f>M41-(VLOOKUP(AG41,'2. Controles'!$B:$AD,8,FALSE))</f>
        <v>4</v>
      </c>
      <c r="AJ41" s="169" t="str">
        <f t="shared" si="8"/>
        <v>Bajo</v>
      </c>
      <c r="AK41" s="175" t="s">
        <v>414</v>
      </c>
      <c r="AL41" s="171" t="s">
        <v>379</v>
      </c>
      <c r="AM41" s="171" t="s">
        <v>416</v>
      </c>
      <c r="AN41" s="171" t="s">
        <v>417</v>
      </c>
      <c r="AO41" s="171"/>
      <c r="AP41" s="170"/>
      <c r="AQ41" s="171"/>
      <c r="AR41" s="171"/>
    </row>
  </sheetData>
  <sheetProtection password="CDD0" sheet="1" objects="1" scenarios="1" insertRows="0"/>
  <autoFilter ref="A10:AR41"/>
  <mergeCells count="201">
    <mergeCell ref="AB22:AB23"/>
    <mergeCell ref="AC22:AC23"/>
    <mergeCell ref="AD22:AD23"/>
    <mergeCell ref="AE22:AE23"/>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S22:S23"/>
    <mergeCell ref="T22:T23"/>
    <mergeCell ref="U22:U23"/>
    <mergeCell ref="V22:V23"/>
    <mergeCell ref="W22:W23"/>
    <mergeCell ref="X22:X23"/>
    <mergeCell ref="Y22:Y23"/>
    <mergeCell ref="Z22:Z23"/>
    <mergeCell ref="AA22:AA23"/>
    <mergeCell ref="AG19:AG20"/>
    <mergeCell ref="AH19:AH20"/>
    <mergeCell ref="AI19:AI20"/>
    <mergeCell ref="AJ19:AJ20"/>
    <mergeCell ref="N22:N23"/>
    <mergeCell ref="C19:C20"/>
    <mergeCell ref="G19:G20"/>
    <mergeCell ref="H19:H20"/>
    <mergeCell ref="I19:I20"/>
    <mergeCell ref="J19:J20"/>
    <mergeCell ref="K19:K20"/>
    <mergeCell ref="L19:L20"/>
    <mergeCell ref="M19:M20"/>
    <mergeCell ref="AF19:AF20"/>
    <mergeCell ref="AO28:AO30"/>
    <mergeCell ref="AP28:AP30"/>
    <mergeCell ref="AQ28:AQ30"/>
    <mergeCell ref="AR28:AR30"/>
    <mergeCell ref="C22:C23"/>
    <mergeCell ref="G22:G23"/>
    <mergeCell ref="H22:H23"/>
    <mergeCell ref="I22:I23"/>
    <mergeCell ref="J22:J23"/>
    <mergeCell ref="K22:K23"/>
    <mergeCell ref="L22:L23"/>
    <mergeCell ref="M22:M23"/>
    <mergeCell ref="AR22:AR23"/>
    <mergeCell ref="AF22:AF23"/>
    <mergeCell ref="AK22:AK23"/>
    <mergeCell ref="AL22:AL23"/>
    <mergeCell ref="AM22:AM23"/>
    <mergeCell ref="AN22:AN23"/>
    <mergeCell ref="AO22:AO23"/>
    <mergeCell ref="AP22:AP23"/>
    <mergeCell ref="O22:O23"/>
    <mergeCell ref="P22:P23"/>
    <mergeCell ref="Q22:Q23"/>
    <mergeCell ref="R22:R23"/>
    <mergeCell ref="AQ22:AQ23"/>
    <mergeCell ref="AF28:AF30"/>
    <mergeCell ref="N28:N30"/>
    <mergeCell ref="O28:O30"/>
    <mergeCell ref="P28:P30"/>
    <mergeCell ref="Q28:Q30"/>
    <mergeCell ref="R28:R30"/>
    <mergeCell ref="S28:S30"/>
    <mergeCell ref="T28:T30"/>
    <mergeCell ref="U28:U30"/>
    <mergeCell ref="V28:V30"/>
    <mergeCell ref="W28:W30"/>
    <mergeCell ref="X28:X30"/>
    <mergeCell ref="Y28:Y30"/>
    <mergeCell ref="Z28:Z30"/>
    <mergeCell ref="AA28:AA30"/>
    <mergeCell ref="AB28:AB30"/>
    <mergeCell ref="AC28:AC30"/>
    <mergeCell ref="AD28:AD30"/>
    <mergeCell ref="AE28:AE30"/>
    <mergeCell ref="AK28:AK30"/>
    <mergeCell ref="AL28:AL30"/>
    <mergeCell ref="AM28:AM30"/>
    <mergeCell ref="AN28:AN30"/>
    <mergeCell ref="B7:B10"/>
    <mergeCell ref="D7:F8"/>
    <mergeCell ref="D9:F9"/>
    <mergeCell ref="AK8:AN8"/>
    <mergeCell ref="AO7:AO10"/>
    <mergeCell ref="AQ15:AQ16"/>
    <mergeCell ref="AR15:AR16"/>
    <mergeCell ref="AO15:AO16"/>
    <mergeCell ref="AP15:AP16"/>
    <mergeCell ref="I8:M8"/>
    <mergeCell ref="I9:M9"/>
    <mergeCell ref="G15:G16"/>
    <mergeCell ref="C15:C16"/>
    <mergeCell ref="H15:H16"/>
    <mergeCell ref="L28:L30"/>
    <mergeCell ref="M28:M30"/>
    <mergeCell ref="L31:L32"/>
    <mergeCell ref="M31:M32"/>
    <mergeCell ref="AP7:AP10"/>
    <mergeCell ref="A3:AR3"/>
    <mergeCell ref="A2:AR2"/>
    <mergeCell ref="A4:AP4"/>
    <mergeCell ref="A6:H6"/>
    <mergeCell ref="I6:AJ6"/>
    <mergeCell ref="AP6:AR6"/>
    <mergeCell ref="AG7:AN7"/>
    <mergeCell ref="AR7:AR10"/>
    <mergeCell ref="AF8:AG8"/>
    <mergeCell ref="AH9:AJ9"/>
    <mergeCell ref="AH8:AJ8"/>
    <mergeCell ref="AK9:AN9"/>
    <mergeCell ref="N9:AE9"/>
    <mergeCell ref="I7:AF7"/>
    <mergeCell ref="AQ7:AQ10"/>
    <mergeCell ref="A7:A10"/>
    <mergeCell ref="C7:C10"/>
    <mergeCell ref="G7:G10"/>
    <mergeCell ref="H7:H10"/>
    <mergeCell ref="G31:G32"/>
    <mergeCell ref="H31:H32"/>
    <mergeCell ref="I31:I32"/>
    <mergeCell ref="J31:J32"/>
    <mergeCell ref="K31:K32"/>
    <mergeCell ref="C31:C32"/>
    <mergeCell ref="G28:G30"/>
    <mergeCell ref="C28:C30"/>
    <mergeCell ref="H28:H30"/>
    <mergeCell ref="I28:I30"/>
    <mergeCell ref="J28:J30"/>
    <mergeCell ref="K28:K30"/>
    <mergeCell ref="R31:R32"/>
    <mergeCell ref="S31:S32"/>
    <mergeCell ref="T31:T32"/>
    <mergeCell ref="AR31:AR32"/>
    <mergeCell ref="AE31:AE32"/>
    <mergeCell ref="U31:U32"/>
    <mergeCell ref="V31:V32"/>
    <mergeCell ref="W31:W32"/>
    <mergeCell ref="X31:X32"/>
    <mergeCell ref="Y31:Y32"/>
    <mergeCell ref="Z31:Z32"/>
    <mergeCell ref="AA31:AA32"/>
    <mergeCell ref="AB31:AB32"/>
    <mergeCell ref="AC31:AC32"/>
    <mergeCell ref="AD31:AD32"/>
    <mergeCell ref="AF31:AF32"/>
    <mergeCell ref="AK31:AK32"/>
    <mergeCell ref="AL31:AL32"/>
    <mergeCell ref="AM31:AM32"/>
    <mergeCell ref="AN31:AN32"/>
    <mergeCell ref="AO31:AO32"/>
    <mergeCell ref="AP31:AP32"/>
    <mergeCell ref="AQ31:AQ32"/>
    <mergeCell ref="AO39:AO40"/>
    <mergeCell ref="AP39:AP40"/>
    <mergeCell ref="AQ39:AQ40"/>
    <mergeCell ref="AR39:AR40"/>
    <mergeCell ref="N31:N32"/>
    <mergeCell ref="O31:O32"/>
    <mergeCell ref="P31:P32"/>
    <mergeCell ref="C39:C40"/>
    <mergeCell ref="G39:G40"/>
    <mergeCell ref="H39:H40"/>
    <mergeCell ref="I39:I40"/>
    <mergeCell ref="J39:J40"/>
    <mergeCell ref="K39:K40"/>
    <mergeCell ref="L39:L40"/>
    <mergeCell ref="M39:M40"/>
    <mergeCell ref="N39:N40"/>
    <mergeCell ref="O39:O40"/>
    <mergeCell ref="P39:P40"/>
    <mergeCell ref="Q39:Q40"/>
    <mergeCell ref="R39:R40"/>
    <mergeCell ref="S39:S40"/>
    <mergeCell ref="T39:T40"/>
    <mergeCell ref="U39:U40"/>
    <mergeCell ref="Q31:Q32"/>
    <mergeCell ref="AE39:AE40"/>
    <mergeCell ref="AF39:AF40"/>
    <mergeCell ref="V39:V40"/>
    <mergeCell ref="W39:W40"/>
    <mergeCell ref="X39:X40"/>
    <mergeCell ref="Y39:Y40"/>
    <mergeCell ref="Z39:Z40"/>
    <mergeCell ref="AA39:AA40"/>
    <mergeCell ref="AB39:AB40"/>
    <mergeCell ref="AC39:AC40"/>
    <mergeCell ref="AD39:AD40"/>
  </mergeCells>
  <dataValidations count="1">
    <dataValidation type="list" allowBlank="1" showInputMessage="1" showErrorMessage="1" sqref="N31 O31:AE41 N33:N41 N11:AE28">
      <formula1>"SI,NO"</formula1>
    </dataValidation>
  </dataValidations>
  <hyperlinks>
    <hyperlink ref="I10" location="Prob!A1" display="Probabilidad"/>
    <hyperlink ref="M10" location="Imp!A1" display="Nivel"/>
  </hyperlinks>
  <pageMargins left="0.25" right="0.25" top="0.75" bottom="0.75" header="0.3" footer="0.3"/>
  <pageSetup paperSize="9" scale="35" fitToHeight="0" orientation="landscape" verticalDpi="0" r:id="rId1"/>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Prob!$A$7:$A$11</xm:f>
          </x14:formula1>
          <xm:sqref>I31:I41 I11:I19 I21:I28</xm:sqref>
        </x14:dataValidation>
        <x14:dataValidation type="list" allowBlank="1" showInputMessage="1" showErrorMessage="1">
          <x14:formula1>
            <xm:f>Listas!$G$4:$G$8</xm:f>
          </x14:formula1>
          <xm:sqref>L31:L41 L11:L28</xm:sqref>
        </x14:dataValidation>
        <x14:dataValidation type="list" allowBlank="1" showInputMessage="1" showErrorMessage="1">
          <x14:formula1>
            <xm:f>Listas!$D$4:$D$9</xm:f>
          </x14:formula1>
          <xm:sqref>E11:E18 E21:E41</xm:sqref>
        </x14:dataValidation>
        <x14:dataValidation type="list" allowBlank="1" showInputMessage="1" showErrorMessage="1">
          <x14:formula1>
            <xm:f>Listas!$E$4:$E$10</xm:f>
          </x14:formula1>
          <xm:sqref>F11:F18 F21:F41</xm:sqref>
        </x14:dataValidation>
        <x14:dataValidation type="list" allowBlank="1" showInputMessage="1" showErrorMessage="1">
          <x14:formula1>
            <xm:f>Listas!$A$4:$A$33</xm:f>
          </x14:formula1>
          <xm:sqref>A11:A18 A21:A41</xm:sqref>
        </x14:dataValidation>
        <x14:dataValidation type="list" allowBlank="1" showInputMessage="1" showErrorMessage="1">
          <x14:formula1>
            <xm:f>Listas!$C$4:$C$6</xm:f>
          </x14:formula1>
          <xm:sqref>D11:D18 D21:D41</xm:sqref>
        </x14:dataValidation>
        <x14:dataValidation type="list" allowBlank="1" showInputMessage="1" showErrorMessage="1">
          <x14:formula1>
            <xm:f>'2. Controles'!$B$9:$B$30</xm:f>
          </x14:formula1>
          <xm:sqref>AG11:AG18 AG21:AG41</xm:sqref>
        </x14:dataValidation>
        <x14:dataValidation type="list" allowBlank="1" showInputMessage="1" showErrorMessage="1">
          <x14:formula1>
            <xm:f>'[1]2. Controles'!#REF!</xm:f>
          </x14:formula1>
          <xm:sqref>AG19</xm:sqref>
        </x14:dataValidation>
        <x14:dataValidation type="list" allowBlank="1" showInputMessage="1" showErrorMessage="1">
          <x14:formula1>
            <xm:f>[1]Listas!#REF!</xm:f>
          </x14:formula1>
          <xm:sqref>F19:F20</xm:sqref>
        </x14:dataValidation>
        <x14:dataValidation type="list" allowBlank="1" showInputMessage="1" showErrorMessage="1">
          <x14:formula1>
            <xm:f>[1]Listas!#REF!</xm:f>
          </x14:formula1>
          <xm:sqref>E19:E20</xm:sqref>
        </x14:dataValidation>
        <x14:dataValidation type="list" allowBlank="1" showInputMessage="1" showErrorMessage="1">
          <x14:formula1>
            <xm:f>[1]Listas!#REF!</xm:f>
          </x14:formula1>
          <xm:sqref>A19:A20</xm:sqref>
        </x14:dataValidation>
        <x14:dataValidation type="list" allowBlank="1" showInputMessage="1" showErrorMessage="1">
          <x14:formula1>
            <xm:f>[1]Listas!#REF!</xm:f>
          </x14:formula1>
          <xm:sqref>D19:D20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B7"/>
  <sheetViews>
    <sheetView workbookViewId="0">
      <selection activeCell="A7" sqref="A7:A10"/>
    </sheetView>
  </sheetViews>
  <sheetFormatPr baseColWidth="10" defaultRowHeight="15" x14ac:dyDescent="0.25"/>
  <cols>
    <col min="1" max="1" width="33.5703125" customWidth="1"/>
    <col min="2" max="2" width="28" customWidth="1"/>
  </cols>
  <sheetData>
    <row r="2" spans="1:2" ht="15.75" x14ac:dyDescent="0.25">
      <c r="A2" s="302" t="s">
        <v>87</v>
      </c>
      <c r="B2" s="302"/>
    </row>
    <row r="3" spans="1:2" ht="15.75" thickBot="1" x14ac:dyDescent="0.3"/>
    <row r="4" spans="1:2" ht="15.75" x14ac:dyDescent="0.25">
      <c r="A4" s="69" t="s">
        <v>88</v>
      </c>
      <c r="B4" s="70" t="s">
        <v>89</v>
      </c>
    </row>
    <row r="5" spans="1:2" ht="15.75" x14ac:dyDescent="0.25">
      <c r="A5" s="45" t="s">
        <v>90</v>
      </c>
      <c r="B5" s="47">
        <v>0</v>
      </c>
    </row>
    <row r="6" spans="1:2" ht="15.75" x14ac:dyDescent="0.25">
      <c r="A6" s="45" t="s">
        <v>91</v>
      </c>
      <c r="B6" s="47">
        <v>1</v>
      </c>
    </row>
    <row r="7" spans="1:2" ht="16.5" thickBot="1" x14ac:dyDescent="0.3">
      <c r="A7" s="44" t="s">
        <v>92</v>
      </c>
      <c r="B7" s="48">
        <v>2</v>
      </c>
    </row>
  </sheetData>
  <mergeCells count="1">
    <mergeCell ref="A2:B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6"/>
  <sheetViews>
    <sheetView workbookViewId="0">
      <selection activeCell="A7" sqref="A7:A10"/>
    </sheetView>
  </sheetViews>
  <sheetFormatPr baseColWidth="10" defaultRowHeight="15" x14ac:dyDescent="0.25"/>
  <cols>
    <col min="1" max="1" width="20.5703125" customWidth="1"/>
    <col min="2" max="2" width="19.7109375" customWidth="1"/>
    <col min="3" max="3" width="22.28515625" customWidth="1"/>
    <col min="4" max="4" width="22.85546875" customWidth="1"/>
    <col min="5" max="5" width="24.5703125" customWidth="1"/>
  </cols>
  <sheetData>
    <row r="1" spans="1:5" x14ac:dyDescent="0.25">
      <c r="A1" s="35"/>
      <c r="B1" s="36"/>
      <c r="C1" s="36"/>
      <c r="D1" s="36"/>
      <c r="E1" s="37"/>
    </row>
    <row r="2" spans="1:5" ht="15.75" x14ac:dyDescent="0.25">
      <c r="A2" s="49" t="s">
        <v>93</v>
      </c>
      <c r="B2" s="2"/>
      <c r="C2" s="2"/>
      <c r="D2" s="2"/>
      <c r="E2" s="3"/>
    </row>
    <row r="3" spans="1:5" x14ac:dyDescent="0.25">
      <c r="A3" s="1"/>
      <c r="B3" s="2"/>
      <c r="C3" s="2"/>
      <c r="D3" s="2"/>
      <c r="E3" s="3"/>
    </row>
    <row r="4" spans="1:5" ht="15.75" x14ac:dyDescent="0.25">
      <c r="A4" s="309" t="s">
        <v>68</v>
      </c>
      <c r="B4" s="310"/>
      <c r="C4" s="310"/>
      <c r="D4" s="310"/>
      <c r="E4" s="311"/>
    </row>
    <row r="5" spans="1:5" ht="24.75" customHeight="1" x14ac:dyDescent="0.25">
      <c r="A5" s="67" t="s">
        <v>9</v>
      </c>
      <c r="B5" s="68" t="s">
        <v>12</v>
      </c>
      <c r="C5" s="303" t="s">
        <v>70</v>
      </c>
      <c r="D5" s="303"/>
      <c r="E5" s="304"/>
    </row>
    <row r="6" spans="1:5" ht="15.75" x14ac:dyDescent="0.25">
      <c r="A6" s="50" t="s">
        <v>17</v>
      </c>
      <c r="B6" s="33">
        <v>5</v>
      </c>
      <c r="C6" s="31"/>
      <c r="D6" s="31"/>
      <c r="E6" s="51"/>
    </row>
    <row r="7" spans="1:5" ht="15.75" x14ac:dyDescent="0.25">
      <c r="A7" s="50" t="s">
        <v>16</v>
      </c>
      <c r="B7" s="33">
        <v>4</v>
      </c>
      <c r="C7" s="31"/>
      <c r="D7" s="31"/>
      <c r="E7" s="51"/>
    </row>
    <row r="8" spans="1:5" ht="15.75" x14ac:dyDescent="0.25">
      <c r="A8" s="50" t="s">
        <v>15</v>
      </c>
      <c r="B8" s="33">
        <v>3</v>
      </c>
      <c r="C8" s="31"/>
      <c r="D8" s="31"/>
      <c r="E8" s="51"/>
    </row>
    <row r="9" spans="1:5" ht="15.75" x14ac:dyDescent="0.25">
      <c r="A9" s="50" t="s">
        <v>14</v>
      </c>
      <c r="B9" s="33">
        <v>2</v>
      </c>
      <c r="C9" s="31"/>
      <c r="D9" s="31"/>
      <c r="E9" s="51"/>
    </row>
    <row r="10" spans="1:5" ht="15.75" x14ac:dyDescent="0.25">
      <c r="A10" s="50" t="s">
        <v>13</v>
      </c>
      <c r="B10" s="33">
        <v>1</v>
      </c>
      <c r="C10" s="31"/>
      <c r="D10" s="31"/>
      <c r="E10" s="51"/>
    </row>
    <row r="11" spans="1:5" ht="15.75" x14ac:dyDescent="0.25">
      <c r="A11" s="305" t="s">
        <v>22</v>
      </c>
      <c r="B11" s="306"/>
      <c r="C11" s="33" t="s">
        <v>80</v>
      </c>
      <c r="D11" s="33" t="s">
        <v>24</v>
      </c>
      <c r="E11" s="47" t="s">
        <v>81</v>
      </c>
    </row>
    <row r="12" spans="1:5" ht="16.5" thickBot="1" x14ac:dyDescent="0.3">
      <c r="A12" s="307" t="s">
        <v>12</v>
      </c>
      <c r="B12" s="308"/>
      <c r="C12" s="52">
        <v>3</v>
      </c>
      <c r="D12" s="52">
        <v>4</v>
      </c>
      <c r="E12" s="48">
        <v>5</v>
      </c>
    </row>
    <row r="13" spans="1:5" ht="18.75" x14ac:dyDescent="0.3">
      <c r="A13" s="312" t="s">
        <v>94</v>
      </c>
      <c r="B13" s="312"/>
      <c r="C13" s="312"/>
    </row>
    <row r="16" spans="1:5" ht="20.25" x14ac:dyDescent="0.3">
      <c r="C16" s="53" t="s">
        <v>95</v>
      </c>
    </row>
    <row r="17" spans="1:5" ht="15.75" x14ac:dyDescent="0.25">
      <c r="A17" s="309" t="s">
        <v>68</v>
      </c>
      <c r="B17" s="310"/>
      <c r="C17" s="310"/>
      <c r="D17" s="310"/>
      <c r="E17" s="311"/>
    </row>
    <row r="18" spans="1:5" ht="15.75" x14ac:dyDescent="0.25">
      <c r="A18" s="67" t="s">
        <v>9</v>
      </c>
      <c r="B18" s="68" t="s">
        <v>12</v>
      </c>
      <c r="C18" s="303" t="s">
        <v>70</v>
      </c>
      <c r="D18" s="303"/>
      <c r="E18" s="304"/>
    </row>
    <row r="19" spans="1:5" ht="15.75" x14ac:dyDescent="0.25">
      <c r="A19" s="50" t="s">
        <v>17</v>
      </c>
      <c r="B19" s="33">
        <v>5</v>
      </c>
      <c r="C19" s="31"/>
      <c r="D19" s="31"/>
      <c r="E19" s="51"/>
    </row>
    <row r="20" spans="1:5" ht="15.75" x14ac:dyDescent="0.25">
      <c r="A20" s="50" t="s">
        <v>16</v>
      </c>
      <c r="B20" s="33">
        <v>4</v>
      </c>
      <c r="C20" s="31"/>
      <c r="D20" s="31"/>
      <c r="E20" s="51"/>
    </row>
    <row r="21" spans="1:5" ht="15.75" x14ac:dyDescent="0.25">
      <c r="A21" s="50" t="s">
        <v>15</v>
      </c>
      <c r="B21" s="33">
        <v>3</v>
      </c>
      <c r="C21" s="31"/>
      <c r="D21" s="31"/>
      <c r="E21" s="51"/>
    </row>
    <row r="22" spans="1:5" ht="15.75" x14ac:dyDescent="0.25">
      <c r="A22" s="50" t="s">
        <v>14</v>
      </c>
      <c r="B22" s="33">
        <v>2</v>
      </c>
      <c r="C22" s="31"/>
      <c r="D22" s="31"/>
      <c r="E22" s="51"/>
    </row>
    <row r="23" spans="1:5" ht="15.75" x14ac:dyDescent="0.25">
      <c r="A23" s="50" t="s">
        <v>13</v>
      </c>
      <c r="B23" s="33">
        <v>1</v>
      </c>
      <c r="C23" s="31"/>
      <c r="D23" s="31"/>
      <c r="E23" s="51"/>
    </row>
    <row r="24" spans="1:5" ht="15.75" x14ac:dyDescent="0.25">
      <c r="A24" s="305" t="s">
        <v>22</v>
      </c>
      <c r="B24" s="306"/>
      <c r="C24" s="33" t="s">
        <v>80</v>
      </c>
      <c r="D24" s="33" t="s">
        <v>24</v>
      </c>
      <c r="E24" s="47" t="s">
        <v>81</v>
      </c>
    </row>
    <row r="25" spans="1:5" ht="16.5" thickBot="1" x14ac:dyDescent="0.3">
      <c r="A25" s="307" t="s">
        <v>12</v>
      </c>
      <c r="B25" s="308"/>
      <c r="C25" s="52">
        <v>3</v>
      </c>
      <c r="D25" s="52">
        <v>4</v>
      </c>
      <c r="E25" s="48">
        <v>5</v>
      </c>
    </row>
    <row r="26" spans="1:5" ht="18" x14ac:dyDescent="0.25">
      <c r="A26" s="54" t="s">
        <v>96</v>
      </c>
      <c r="B26" s="54"/>
      <c r="C26" s="54"/>
    </row>
  </sheetData>
  <mergeCells count="9">
    <mergeCell ref="C18:E18"/>
    <mergeCell ref="A24:B24"/>
    <mergeCell ref="A25:B25"/>
    <mergeCell ref="A4:E4"/>
    <mergeCell ref="C5:E5"/>
    <mergeCell ref="A11:B11"/>
    <mergeCell ref="A12:B12"/>
    <mergeCell ref="A13:C13"/>
    <mergeCell ref="A17:E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8" sqref="J8"/>
    </sheetView>
  </sheetViews>
  <sheetFormatPr baseColWidth="10" defaultRowHeight="15" x14ac:dyDescent="0.25"/>
  <sheetData/>
  <sheetProtection password="CA9C"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topLeftCell="A13" workbookViewId="0">
      <selection activeCell="B15" sqref="B15"/>
    </sheetView>
  </sheetViews>
  <sheetFormatPr baseColWidth="10" defaultRowHeight="15" x14ac:dyDescent="0.25"/>
  <cols>
    <col min="1" max="1" width="28.85546875" style="138" customWidth="1"/>
    <col min="2" max="2" width="62" style="138" customWidth="1"/>
    <col min="3" max="3" width="14" bestFit="1" customWidth="1"/>
    <col min="4" max="4" width="19.28515625" customWidth="1"/>
    <col min="5" max="5" width="22.140625" bestFit="1" customWidth="1"/>
  </cols>
  <sheetData>
    <row r="2" spans="1:8" x14ac:dyDescent="0.25">
      <c r="A2" s="314" t="s">
        <v>243</v>
      </c>
      <c r="B2" s="314"/>
      <c r="C2" s="313" t="s">
        <v>244</v>
      </c>
      <c r="D2" s="313"/>
      <c r="E2" s="313"/>
      <c r="G2" t="s">
        <v>323</v>
      </c>
      <c r="H2" t="s">
        <v>326</v>
      </c>
    </row>
    <row r="3" spans="1:8" x14ac:dyDescent="0.25">
      <c r="A3" s="137" t="s">
        <v>275</v>
      </c>
      <c r="B3" s="139" t="s">
        <v>276</v>
      </c>
      <c r="C3" s="140" t="s">
        <v>240</v>
      </c>
      <c r="D3" s="140" t="s">
        <v>241</v>
      </c>
      <c r="E3" s="140" t="s">
        <v>245</v>
      </c>
    </row>
    <row r="4" spans="1:8" ht="75" customHeight="1" x14ac:dyDescent="0.25">
      <c r="A4" s="138" t="s">
        <v>262</v>
      </c>
      <c r="B4" s="138" t="s">
        <v>297</v>
      </c>
      <c r="C4" s="141" t="s">
        <v>278</v>
      </c>
      <c r="D4" s="142" t="s">
        <v>333</v>
      </c>
      <c r="E4" s="143" t="s">
        <v>279</v>
      </c>
      <c r="G4" s="4" t="s">
        <v>324</v>
      </c>
      <c r="H4">
        <v>1</v>
      </c>
    </row>
    <row r="5" spans="1:8" ht="60" x14ac:dyDescent="0.25">
      <c r="A5" s="138" t="s">
        <v>272</v>
      </c>
      <c r="B5" s="138" t="s">
        <v>310</v>
      </c>
      <c r="C5" s="144" t="s">
        <v>285</v>
      </c>
      <c r="D5" s="141" t="s">
        <v>329</v>
      </c>
      <c r="E5" s="144" t="s">
        <v>280</v>
      </c>
      <c r="G5" s="4" t="s">
        <v>325</v>
      </c>
      <c r="H5">
        <v>2</v>
      </c>
    </row>
    <row r="6" spans="1:8" ht="60" x14ac:dyDescent="0.25">
      <c r="A6" s="138" t="s">
        <v>250</v>
      </c>
      <c r="B6" s="138" t="s">
        <v>489</v>
      </c>
      <c r="C6" s="144" t="s">
        <v>286</v>
      </c>
      <c r="D6" s="141" t="s">
        <v>330</v>
      </c>
      <c r="E6" s="144" t="s">
        <v>281</v>
      </c>
      <c r="G6" s="4" t="s">
        <v>80</v>
      </c>
      <c r="H6">
        <v>3</v>
      </c>
    </row>
    <row r="7" spans="1:8" x14ac:dyDescent="0.25">
      <c r="A7" s="138" t="s">
        <v>269</v>
      </c>
      <c r="C7" s="144"/>
      <c r="D7" s="141" t="s">
        <v>331</v>
      </c>
      <c r="E7" s="144" t="s">
        <v>282</v>
      </c>
      <c r="G7" s="4" t="s">
        <v>24</v>
      </c>
      <c r="H7">
        <v>4</v>
      </c>
    </row>
    <row r="8" spans="1:8" ht="60" x14ac:dyDescent="0.25">
      <c r="A8" s="138" t="s">
        <v>260</v>
      </c>
      <c r="B8" s="138" t="s">
        <v>321</v>
      </c>
      <c r="C8" s="144"/>
      <c r="D8" s="144" t="s">
        <v>332</v>
      </c>
      <c r="E8" s="144" t="s">
        <v>283</v>
      </c>
      <c r="G8" s="4" t="s">
        <v>81</v>
      </c>
      <c r="H8">
        <v>5</v>
      </c>
    </row>
    <row r="9" spans="1:8" ht="120" x14ac:dyDescent="0.25">
      <c r="A9" s="138" t="s">
        <v>270</v>
      </c>
      <c r="B9" s="138" t="s">
        <v>403</v>
      </c>
      <c r="C9" s="144"/>
      <c r="D9" s="141" t="s">
        <v>328</v>
      </c>
      <c r="E9" s="144" t="s">
        <v>284</v>
      </c>
    </row>
    <row r="10" spans="1:8" ht="105" x14ac:dyDescent="0.25">
      <c r="A10" s="138" t="s">
        <v>266</v>
      </c>
      <c r="B10" s="138" t="s">
        <v>301</v>
      </c>
      <c r="C10" s="144"/>
      <c r="D10" s="144"/>
      <c r="E10" s="144" t="s">
        <v>328</v>
      </c>
    </row>
    <row r="11" spans="1:8" ht="45" x14ac:dyDescent="0.25">
      <c r="A11" s="138" t="s">
        <v>259</v>
      </c>
      <c r="B11" s="138" t="s">
        <v>311</v>
      </c>
      <c r="C11" s="144"/>
      <c r="D11" s="144"/>
      <c r="E11" s="144"/>
    </row>
    <row r="12" spans="1:8" ht="30" x14ac:dyDescent="0.25">
      <c r="A12" s="138" t="s">
        <v>249</v>
      </c>
      <c r="C12" s="144"/>
      <c r="D12" s="144"/>
      <c r="E12" s="144"/>
    </row>
    <row r="13" spans="1:8" ht="60" x14ac:dyDescent="0.25">
      <c r="A13" s="138" t="s">
        <v>254</v>
      </c>
      <c r="B13" s="138" t="s">
        <v>287</v>
      </c>
    </row>
    <row r="14" spans="1:8" ht="60" x14ac:dyDescent="0.25">
      <c r="A14" s="138" t="s">
        <v>274</v>
      </c>
      <c r="B14" s="138" t="s">
        <v>288</v>
      </c>
    </row>
    <row r="15" spans="1:8" s="4" customFormat="1" ht="60" x14ac:dyDescent="0.25">
      <c r="A15" s="138" t="s">
        <v>248</v>
      </c>
      <c r="B15" s="138" t="s">
        <v>491</v>
      </c>
    </row>
    <row r="16" spans="1:8" s="4" customFormat="1" ht="75" x14ac:dyDescent="0.25">
      <c r="A16" s="138" t="s">
        <v>271</v>
      </c>
      <c r="B16" s="138" t="s">
        <v>486</v>
      </c>
    </row>
    <row r="17" spans="1:2" ht="45" x14ac:dyDescent="0.25">
      <c r="A17" s="138" t="s">
        <v>255</v>
      </c>
      <c r="B17" s="138" t="s">
        <v>289</v>
      </c>
    </row>
    <row r="18" spans="1:2" ht="60" x14ac:dyDescent="0.25">
      <c r="A18" s="138" t="s">
        <v>261</v>
      </c>
      <c r="B18" s="138" t="s">
        <v>299</v>
      </c>
    </row>
    <row r="19" spans="1:2" ht="75" x14ac:dyDescent="0.25">
      <c r="A19" s="138" t="s">
        <v>265</v>
      </c>
      <c r="B19" s="138" t="s">
        <v>302</v>
      </c>
    </row>
    <row r="20" spans="1:2" ht="30" x14ac:dyDescent="0.25">
      <c r="A20" s="138" t="s">
        <v>273</v>
      </c>
    </row>
    <row r="21" spans="1:2" ht="45" x14ac:dyDescent="0.25">
      <c r="A21" s="138" t="s">
        <v>256</v>
      </c>
      <c r="B21" s="138" t="s">
        <v>277</v>
      </c>
    </row>
    <row r="22" spans="1:2" ht="105" x14ac:dyDescent="0.25">
      <c r="A22" s="138" t="s">
        <v>253</v>
      </c>
      <c r="B22" s="138" t="s">
        <v>305</v>
      </c>
    </row>
    <row r="23" spans="1:2" ht="75" x14ac:dyDescent="0.25">
      <c r="A23" s="138" t="s">
        <v>247</v>
      </c>
      <c r="B23" s="138" t="s">
        <v>304</v>
      </c>
    </row>
    <row r="24" spans="1:2" ht="45" x14ac:dyDescent="0.25">
      <c r="A24" s="138" t="s">
        <v>251</v>
      </c>
      <c r="B24" s="138" t="s">
        <v>303</v>
      </c>
    </row>
    <row r="25" spans="1:2" ht="90" x14ac:dyDescent="0.25">
      <c r="A25" s="138" t="s">
        <v>264</v>
      </c>
      <c r="B25" s="138" t="s">
        <v>308</v>
      </c>
    </row>
    <row r="26" spans="1:2" ht="90" x14ac:dyDescent="0.25">
      <c r="A26" s="138" t="s">
        <v>263</v>
      </c>
      <c r="B26" s="138" t="s">
        <v>309</v>
      </c>
    </row>
    <row r="27" spans="1:2" ht="90" x14ac:dyDescent="0.25">
      <c r="A27" s="138" t="s">
        <v>267</v>
      </c>
      <c r="B27" s="138" t="s">
        <v>485</v>
      </c>
    </row>
    <row r="28" spans="1:2" ht="60" x14ac:dyDescent="0.25">
      <c r="A28" s="138" t="s">
        <v>268</v>
      </c>
      <c r="B28" s="138" t="s">
        <v>300</v>
      </c>
    </row>
    <row r="29" spans="1:2" ht="30" x14ac:dyDescent="0.25">
      <c r="A29" s="138" t="s">
        <v>258</v>
      </c>
    </row>
    <row r="30" spans="1:2" ht="60" x14ac:dyDescent="0.25">
      <c r="A30" s="138" t="s">
        <v>257</v>
      </c>
      <c r="B30" s="138" t="s">
        <v>322</v>
      </c>
    </row>
    <row r="31" spans="1:2" ht="75" x14ac:dyDescent="0.25">
      <c r="A31" s="138" t="s">
        <v>290</v>
      </c>
      <c r="B31" s="138" t="s">
        <v>487</v>
      </c>
    </row>
    <row r="32" spans="1:2" ht="75" x14ac:dyDescent="0.25">
      <c r="A32" s="138" t="s">
        <v>246</v>
      </c>
      <c r="B32" s="138" t="s">
        <v>488</v>
      </c>
    </row>
    <row r="33" spans="1:1" x14ac:dyDescent="0.25">
      <c r="A33" s="138" t="s">
        <v>252</v>
      </c>
    </row>
  </sheetData>
  <mergeCells count="2">
    <mergeCell ref="C2:E2"/>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D30"/>
  <sheetViews>
    <sheetView zoomScale="80" zoomScaleNormal="80" workbookViewId="0">
      <selection activeCell="AB28" sqref="AB28"/>
    </sheetView>
  </sheetViews>
  <sheetFormatPr baseColWidth="10" defaultRowHeight="15" x14ac:dyDescent="0.25"/>
  <cols>
    <col min="1" max="1" width="3.42578125" style="106" bestFit="1" customWidth="1"/>
    <col min="2" max="2" width="46.140625" style="100" customWidth="1"/>
    <col min="3" max="5" width="7" style="106" bestFit="1" customWidth="1"/>
    <col min="6" max="6" width="13.42578125" style="106" customWidth="1"/>
    <col min="7" max="7" width="4.5703125" style="106" hidden="1" customWidth="1"/>
    <col min="8" max="8" width="12.5703125" style="106" customWidth="1"/>
    <col min="9" max="9" width="4.5703125" style="106" hidden="1" customWidth="1"/>
    <col min="10" max="10" width="9.5703125" style="106" customWidth="1"/>
    <col min="11" max="11" width="3.85546875" style="106" customWidth="1"/>
    <col min="12" max="12" width="16.85546875" style="113" customWidth="1"/>
    <col min="13" max="13" width="3.85546875" style="106" hidden="1" customWidth="1"/>
    <col min="14" max="14" width="3" style="106" bestFit="1" customWidth="1"/>
    <col min="15" max="15" width="16.85546875" style="113" customWidth="1"/>
    <col min="16" max="16" width="2.5703125" style="106" hidden="1" customWidth="1"/>
    <col min="17" max="17" width="3.85546875" style="106" bestFit="1" customWidth="1"/>
    <col min="18" max="18" width="16.85546875" style="113" customWidth="1"/>
    <col min="19" max="19" width="2.5703125" style="106" hidden="1" customWidth="1"/>
    <col min="20" max="20" width="4.85546875" style="106" customWidth="1"/>
    <col min="21" max="21" width="3.85546875" style="106" hidden="1" customWidth="1"/>
    <col min="22" max="22" width="3.85546875" style="106" bestFit="1" customWidth="1"/>
    <col min="23" max="23" width="16.85546875" style="113" customWidth="1"/>
    <col min="24" max="24" width="3.85546875" style="106" hidden="1" customWidth="1"/>
    <col min="25" max="25" width="3.85546875" style="106" bestFit="1" customWidth="1"/>
    <col min="26" max="26" width="16.85546875" style="106" customWidth="1"/>
    <col min="27" max="27" width="3.85546875" style="106" hidden="1" customWidth="1"/>
    <col min="28" max="28" width="3.85546875" style="106" bestFit="1" customWidth="1"/>
    <col min="29" max="29" width="20.140625" style="106" customWidth="1"/>
    <col min="30" max="30" width="3.85546875" style="106" hidden="1" customWidth="1"/>
    <col min="31" max="16384" width="11.42578125" style="100"/>
  </cols>
  <sheetData>
    <row r="1" spans="1:30" x14ac:dyDescent="0.25">
      <c r="A1" s="100"/>
      <c r="C1" s="100"/>
      <c r="D1" s="100"/>
      <c r="E1" s="100"/>
      <c r="F1" s="100"/>
      <c r="G1" s="101"/>
      <c r="H1" s="101"/>
      <c r="J1" s="100"/>
      <c r="L1" s="100"/>
      <c r="M1" s="100"/>
      <c r="N1" s="100"/>
      <c r="O1" s="100"/>
      <c r="P1" s="100"/>
      <c r="Q1" s="100"/>
      <c r="R1" s="100"/>
      <c r="S1" s="100"/>
      <c r="T1" s="100"/>
      <c r="U1" s="100"/>
      <c r="V1" s="100"/>
      <c r="W1" s="100"/>
      <c r="X1" s="100"/>
      <c r="Y1" s="100"/>
      <c r="Z1" s="100"/>
      <c r="AA1" s="100"/>
      <c r="AB1" s="100"/>
      <c r="AC1" s="100"/>
      <c r="AD1" s="101"/>
    </row>
    <row r="2" spans="1:30" ht="65.25" customHeight="1" x14ac:dyDescent="0.25">
      <c r="A2" s="209" t="s">
        <v>237</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row>
    <row r="3" spans="1:30" ht="45" customHeight="1" thickBot="1" x14ac:dyDescent="0.3">
      <c r="A3" s="207" t="s">
        <v>239</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row>
    <row r="4" spans="1:30" ht="42.75" customHeight="1" thickBot="1" x14ac:dyDescent="0.3">
      <c r="A4" s="253" t="s">
        <v>235</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5"/>
    </row>
    <row r="5" spans="1:30" ht="18" x14ac:dyDescent="0.25">
      <c r="B5" s="256" t="s">
        <v>238</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row>
    <row r="6" spans="1:30" ht="15.75" x14ac:dyDescent="0.25">
      <c r="B6" s="247" t="s">
        <v>169</v>
      </c>
      <c r="C6" s="252" t="s">
        <v>83</v>
      </c>
      <c r="D6" s="252"/>
      <c r="E6" s="252"/>
      <c r="F6" s="252"/>
      <c r="G6" s="85"/>
      <c r="H6" s="85"/>
      <c r="I6" s="85"/>
      <c r="J6" s="85"/>
      <c r="K6" s="252" t="s">
        <v>84</v>
      </c>
      <c r="L6" s="252"/>
      <c r="M6" s="252"/>
      <c r="N6" s="252"/>
      <c r="O6" s="252"/>
      <c r="P6" s="252"/>
      <c r="Q6" s="252"/>
      <c r="R6" s="252"/>
      <c r="S6" s="252"/>
      <c r="T6" s="252"/>
      <c r="U6" s="252"/>
      <c r="V6" s="252"/>
      <c r="W6" s="252"/>
      <c r="X6" s="252"/>
      <c r="Y6" s="252"/>
      <c r="Z6" s="252"/>
      <c r="AA6" s="252"/>
      <c r="AB6" s="252"/>
      <c r="AC6" s="252"/>
      <c r="AD6" s="252"/>
    </row>
    <row r="7" spans="1:30" s="107" customFormat="1" ht="93" customHeight="1" x14ac:dyDescent="0.25">
      <c r="A7" s="127"/>
      <c r="B7" s="248"/>
      <c r="C7" s="242" t="s">
        <v>170</v>
      </c>
      <c r="D7" s="242" t="s">
        <v>171</v>
      </c>
      <c r="E7" s="242" t="s">
        <v>172</v>
      </c>
      <c r="F7" s="241" t="s">
        <v>173</v>
      </c>
      <c r="G7" s="241"/>
      <c r="H7" s="241"/>
      <c r="I7" s="241"/>
      <c r="J7" s="242" t="s">
        <v>179</v>
      </c>
      <c r="K7" s="244" t="s">
        <v>175</v>
      </c>
      <c r="L7" s="245"/>
      <c r="M7" s="246"/>
      <c r="N7" s="244" t="s">
        <v>174</v>
      </c>
      <c r="O7" s="245"/>
      <c r="P7" s="246"/>
      <c r="Q7" s="244" t="s">
        <v>85</v>
      </c>
      <c r="R7" s="245"/>
      <c r="S7" s="246"/>
      <c r="T7" s="250" t="s">
        <v>86</v>
      </c>
      <c r="U7" s="251"/>
      <c r="V7" s="244" t="s">
        <v>176</v>
      </c>
      <c r="W7" s="245"/>
      <c r="X7" s="246"/>
      <c r="Y7" s="244" t="s">
        <v>177</v>
      </c>
      <c r="Z7" s="245"/>
      <c r="AA7" s="246"/>
      <c r="AB7" s="244" t="s">
        <v>178</v>
      </c>
      <c r="AC7" s="245"/>
      <c r="AD7" s="246"/>
    </row>
    <row r="8" spans="1:30" ht="33.75" x14ac:dyDescent="0.25">
      <c r="B8" s="248"/>
      <c r="C8" s="249"/>
      <c r="D8" s="249"/>
      <c r="E8" s="249"/>
      <c r="F8" s="97" t="s">
        <v>9</v>
      </c>
      <c r="G8" s="97"/>
      <c r="H8" s="97" t="s">
        <v>22</v>
      </c>
      <c r="I8" s="97"/>
      <c r="J8" s="243"/>
      <c r="K8" s="99">
        <v>15</v>
      </c>
      <c r="L8" s="112" t="s">
        <v>181</v>
      </c>
      <c r="M8" s="99"/>
      <c r="N8" s="99">
        <v>5</v>
      </c>
      <c r="O8" s="112" t="s">
        <v>182</v>
      </c>
      <c r="P8" s="99"/>
      <c r="Q8" s="99">
        <v>15</v>
      </c>
      <c r="R8" s="112" t="s">
        <v>183</v>
      </c>
      <c r="S8" s="99"/>
      <c r="T8" s="99">
        <v>10</v>
      </c>
      <c r="U8" s="99"/>
      <c r="V8" s="99">
        <v>15</v>
      </c>
      <c r="W8" s="98" t="s">
        <v>186</v>
      </c>
      <c r="X8" s="99"/>
      <c r="Y8" s="99">
        <v>10</v>
      </c>
      <c r="Z8" s="114" t="s">
        <v>188</v>
      </c>
      <c r="AA8" s="99"/>
      <c r="AB8" s="99">
        <v>30</v>
      </c>
      <c r="AC8" s="114" t="s">
        <v>187</v>
      </c>
      <c r="AD8" s="99"/>
    </row>
    <row r="9" spans="1:30" ht="120" x14ac:dyDescent="0.25">
      <c r="A9" s="108">
        <v>1</v>
      </c>
      <c r="B9" s="95" t="s">
        <v>342</v>
      </c>
      <c r="C9" s="132" t="s">
        <v>335</v>
      </c>
      <c r="D9" s="132" t="s">
        <v>335</v>
      </c>
      <c r="E9" s="132" t="s">
        <v>338</v>
      </c>
      <c r="F9" s="133" t="s">
        <v>335</v>
      </c>
      <c r="G9" s="134" t="str">
        <f>IF(F9="SI",$J9,0)</f>
        <v>2</v>
      </c>
      <c r="H9" s="133" t="s">
        <v>338</v>
      </c>
      <c r="I9" s="108">
        <f>IF(H9="SI",$J9,0)</f>
        <v>0</v>
      </c>
      <c r="J9" s="96" t="str">
        <f>IF(SUM(K9:AD9)&lt;=50,"0",IF(AND(SUM(K9:AD9)&gt;50,SUM(K9:AD9)&lt;=75),1,IF(AND(SUM(K9:AD9)&gt;75,SUM(K9:AD9)&lt;=100),"2","Revisar")))</f>
        <v>2</v>
      </c>
      <c r="K9" s="132" t="s">
        <v>335</v>
      </c>
      <c r="L9" s="135" t="s">
        <v>343</v>
      </c>
      <c r="M9" s="136">
        <f>IF(K9="SI",K$8,0)</f>
        <v>15</v>
      </c>
      <c r="N9" s="132" t="s">
        <v>335</v>
      </c>
      <c r="O9" s="135" t="s">
        <v>350</v>
      </c>
      <c r="P9" s="136">
        <f>IF(N9="SI",N$8,0)</f>
        <v>5</v>
      </c>
      <c r="Q9" s="132" t="s">
        <v>338</v>
      </c>
      <c r="R9" s="135"/>
      <c r="S9" s="136">
        <f>IF(Q9="SI",Q$8,0)</f>
        <v>0</v>
      </c>
      <c r="T9" s="132" t="s">
        <v>335</v>
      </c>
      <c r="U9" s="136">
        <f>IF(T9="SI",$T$8,0)</f>
        <v>10</v>
      </c>
      <c r="V9" s="132" t="s">
        <v>335</v>
      </c>
      <c r="W9" s="135" t="s">
        <v>344</v>
      </c>
      <c r="X9" s="136">
        <f>IF(V9="SI",V$8,0)</f>
        <v>15</v>
      </c>
      <c r="Y9" s="132" t="s">
        <v>335</v>
      </c>
      <c r="Z9" s="132" t="s">
        <v>351</v>
      </c>
      <c r="AA9" s="136">
        <f>IF(Y9="SI",Y$8,0)</f>
        <v>10</v>
      </c>
      <c r="AB9" s="132" t="s">
        <v>335</v>
      </c>
      <c r="AC9" s="132"/>
      <c r="AD9" s="136">
        <f>IF(AB9="SI",AB$8,0)</f>
        <v>30</v>
      </c>
    </row>
    <row r="10" spans="1:30" ht="60" x14ac:dyDescent="0.25">
      <c r="A10" s="108">
        <f>+A9+1</f>
        <v>2</v>
      </c>
      <c r="B10" s="145" t="s">
        <v>345</v>
      </c>
      <c r="C10" s="132" t="s">
        <v>335</v>
      </c>
      <c r="D10" s="132" t="s">
        <v>338</v>
      </c>
      <c r="E10" s="132" t="s">
        <v>338</v>
      </c>
      <c r="F10" s="133" t="s">
        <v>335</v>
      </c>
      <c r="G10" s="134" t="str">
        <f t="shared" ref="G10:G30" si="0">IF(F10="SI",$J10,0)</f>
        <v>2</v>
      </c>
      <c r="H10" s="133" t="s">
        <v>338</v>
      </c>
      <c r="I10" s="108">
        <f t="shared" ref="I10:I30" si="1">IF(H10="SI",$J10,0)</f>
        <v>0</v>
      </c>
      <c r="J10" s="96" t="str">
        <f>IF(SUM(K10:AD10)&lt;=50,"0",IF(AND(SUM(K10:AD10)&gt;50,SUM(K10:AD10)&lt;=75),1,IF(AND(SUM(K10:AD10)&gt;75,SUM(K10:AD10)&lt;=100),"2","Revisar")))</f>
        <v>2</v>
      </c>
      <c r="K10" s="132" t="s">
        <v>335</v>
      </c>
      <c r="L10" s="135" t="s">
        <v>346</v>
      </c>
      <c r="M10" s="136">
        <f t="shared" ref="M10:M30" si="2">IF(K10="SI",K$8,0)</f>
        <v>15</v>
      </c>
      <c r="N10" s="132" t="s">
        <v>335</v>
      </c>
      <c r="O10" s="135" t="s">
        <v>347</v>
      </c>
      <c r="P10" s="136">
        <f t="shared" ref="P10:P30" si="3">IF(N10="SI",N$8,0)</f>
        <v>5</v>
      </c>
      <c r="Q10" s="132" t="s">
        <v>338</v>
      </c>
      <c r="R10" s="135"/>
      <c r="S10" s="136">
        <f t="shared" ref="S10:S30" si="4">IF(Q10="SI",Q$8,0)</f>
        <v>0</v>
      </c>
      <c r="T10" s="132" t="s">
        <v>335</v>
      </c>
      <c r="U10" s="136">
        <f t="shared" ref="U10:U30" si="5">IF(T10="SI",$T$8,0)</f>
        <v>10</v>
      </c>
      <c r="V10" s="132" t="s">
        <v>335</v>
      </c>
      <c r="W10" s="135" t="s">
        <v>348</v>
      </c>
      <c r="X10" s="136">
        <f t="shared" ref="X10:X30" si="6">IF(V10="SI",V$8,0)</f>
        <v>15</v>
      </c>
      <c r="Y10" s="132" t="s">
        <v>335</v>
      </c>
      <c r="Z10" s="132" t="s">
        <v>349</v>
      </c>
      <c r="AA10" s="136">
        <f t="shared" ref="AA10:AA30" si="7">IF(Y10="SI",Y$8,0)</f>
        <v>10</v>
      </c>
      <c r="AB10" s="132" t="s">
        <v>335</v>
      </c>
      <c r="AC10" s="132"/>
      <c r="AD10" s="136">
        <f t="shared" ref="AD10:AD30" si="8">IF(AB10="SI",AB$8,0)</f>
        <v>30</v>
      </c>
    </row>
    <row r="11" spans="1:30" ht="39.75" customHeight="1" x14ac:dyDescent="0.25">
      <c r="A11" s="108">
        <f>+A10+1</f>
        <v>3</v>
      </c>
      <c r="B11" s="95" t="s">
        <v>364</v>
      </c>
      <c r="C11" s="132"/>
      <c r="D11" s="132" t="s">
        <v>335</v>
      </c>
      <c r="E11" s="132" t="s">
        <v>335</v>
      </c>
      <c r="F11" s="133"/>
      <c r="G11" s="134">
        <f t="shared" si="0"/>
        <v>0</v>
      </c>
      <c r="H11" s="133" t="s">
        <v>335</v>
      </c>
      <c r="I11" s="108" t="str">
        <f t="shared" si="1"/>
        <v>0</v>
      </c>
      <c r="J11" s="96" t="str">
        <f t="shared" ref="J11:J22" si="9">IF(SUM(K11:AD11)&lt;=50,"0",IF(AND(SUM(K11:AD11)&gt;50,SUM(K11:AD11)&lt;=75),1,IF(AND(SUM(K11:AD11)&gt;75,SUM(K11:AD11)&lt;=100),"2","Revisar")))</f>
        <v>0</v>
      </c>
      <c r="K11" s="132" t="s">
        <v>335</v>
      </c>
      <c r="L11" s="135" t="s">
        <v>482</v>
      </c>
      <c r="M11" s="136">
        <f t="shared" si="2"/>
        <v>15</v>
      </c>
      <c r="N11" s="132"/>
      <c r="O11" s="135"/>
      <c r="P11" s="136">
        <f t="shared" si="3"/>
        <v>0</v>
      </c>
      <c r="Q11" s="132"/>
      <c r="R11" s="135"/>
      <c r="S11" s="136">
        <f t="shared" si="4"/>
        <v>0</v>
      </c>
      <c r="T11" s="132"/>
      <c r="U11" s="136">
        <f t="shared" si="5"/>
        <v>0</v>
      </c>
      <c r="V11" s="132"/>
      <c r="W11" s="135"/>
      <c r="X11" s="136">
        <f t="shared" si="6"/>
        <v>0</v>
      </c>
      <c r="Y11" s="132"/>
      <c r="Z11" s="132"/>
      <c r="AA11" s="136">
        <f t="shared" si="7"/>
        <v>0</v>
      </c>
      <c r="AB11" s="132"/>
      <c r="AC11" s="132"/>
      <c r="AD11" s="136">
        <f t="shared" si="8"/>
        <v>0</v>
      </c>
    </row>
    <row r="12" spans="1:30" ht="39.75" customHeight="1" x14ac:dyDescent="0.25">
      <c r="A12" s="108">
        <f>+A11+1</f>
        <v>4</v>
      </c>
      <c r="B12" s="145" t="s">
        <v>370</v>
      </c>
      <c r="C12" s="132" t="s">
        <v>335</v>
      </c>
      <c r="D12" s="132" t="s">
        <v>335</v>
      </c>
      <c r="E12" s="132" t="s">
        <v>338</v>
      </c>
      <c r="F12" s="133" t="s">
        <v>338</v>
      </c>
      <c r="G12" s="134">
        <f t="shared" si="0"/>
        <v>0</v>
      </c>
      <c r="H12" s="133" t="s">
        <v>335</v>
      </c>
      <c r="I12" s="108" t="str">
        <f t="shared" si="1"/>
        <v>2</v>
      </c>
      <c r="J12" s="96" t="str">
        <f>IF(SUM(K12:AD12)&lt;=50,"0",IF(AND(SUM(K12:AD12)&gt;50,SUM(K12:AD12)&lt;=75),1,IF(AND(SUM(K12:AD12)&gt;75,SUM(K12:AD12)&lt;=100),"2","Revisar")))</f>
        <v>2</v>
      </c>
      <c r="K12" s="132" t="s">
        <v>335</v>
      </c>
      <c r="L12" s="135" t="s">
        <v>366</v>
      </c>
      <c r="M12" s="136">
        <f t="shared" si="2"/>
        <v>15</v>
      </c>
      <c r="N12" s="132" t="s">
        <v>335</v>
      </c>
      <c r="O12" s="135" t="s">
        <v>367</v>
      </c>
      <c r="P12" s="136">
        <f t="shared" si="3"/>
        <v>5</v>
      </c>
      <c r="Q12" s="132" t="s">
        <v>338</v>
      </c>
      <c r="R12" s="135"/>
      <c r="S12" s="136">
        <f t="shared" si="4"/>
        <v>0</v>
      </c>
      <c r="T12" s="132" t="s">
        <v>335</v>
      </c>
      <c r="U12" s="136">
        <f t="shared" si="5"/>
        <v>10</v>
      </c>
      <c r="V12" s="132" t="s">
        <v>335</v>
      </c>
      <c r="W12" s="135" t="s">
        <v>368</v>
      </c>
      <c r="X12" s="136">
        <f t="shared" si="6"/>
        <v>15</v>
      </c>
      <c r="Y12" s="132" t="s">
        <v>335</v>
      </c>
      <c r="Z12" s="132" t="s">
        <v>369</v>
      </c>
      <c r="AA12" s="136">
        <f t="shared" si="7"/>
        <v>10</v>
      </c>
      <c r="AB12" s="132" t="s">
        <v>335</v>
      </c>
      <c r="AC12" s="132"/>
      <c r="AD12" s="136">
        <f t="shared" si="8"/>
        <v>30</v>
      </c>
    </row>
    <row r="13" spans="1:30" ht="39.75" customHeight="1" x14ac:dyDescent="0.25">
      <c r="A13" s="108">
        <f t="shared" ref="A13:A30" si="10">+A12+1</f>
        <v>5</v>
      </c>
      <c r="B13" s="95" t="s">
        <v>365</v>
      </c>
      <c r="C13" s="132" t="s">
        <v>335</v>
      </c>
      <c r="D13" s="132" t="s">
        <v>335</v>
      </c>
      <c r="E13" s="132"/>
      <c r="F13" s="133" t="s">
        <v>335</v>
      </c>
      <c r="G13" s="134">
        <f t="shared" si="0"/>
        <v>1</v>
      </c>
      <c r="H13" s="133"/>
      <c r="I13" s="108">
        <f t="shared" si="1"/>
        <v>0</v>
      </c>
      <c r="J13" s="96">
        <f>IF(SUM(K13:AD13)&lt;=50,"0",IF(AND(SUM(K13:AD13)&gt;50,SUM(K13:AD13)&lt;=75),1,IF(AND(SUM(K13:AD13)&gt;75,SUM(K13:AD13)&lt;=100),"2","Revisar")))</f>
        <v>1</v>
      </c>
      <c r="K13" s="132" t="s">
        <v>338</v>
      </c>
      <c r="L13" s="135"/>
      <c r="M13" s="136">
        <f t="shared" si="2"/>
        <v>0</v>
      </c>
      <c r="N13" s="132" t="s">
        <v>335</v>
      </c>
      <c r="O13" s="135" t="s">
        <v>367</v>
      </c>
      <c r="P13" s="136">
        <f t="shared" si="3"/>
        <v>5</v>
      </c>
      <c r="Q13" s="132" t="s">
        <v>338</v>
      </c>
      <c r="R13" s="135"/>
      <c r="S13" s="136">
        <f t="shared" si="4"/>
        <v>0</v>
      </c>
      <c r="T13" s="132" t="s">
        <v>335</v>
      </c>
      <c r="U13" s="136">
        <f t="shared" si="5"/>
        <v>10</v>
      </c>
      <c r="V13" s="132" t="s">
        <v>335</v>
      </c>
      <c r="W13" s="135" t="s">
        <v>479</v>
      </c>
      <c r="X13" s="136">
        <f t="shared" si="6"/>
        <v>15</v>
      </c>
      <c r="Y13" s="132" t="s">
        <v>335</v>
      </c>
      <c r="Z13" s="132" t="s">
        <v>480</v>
      </c>
      <c r="AA13" s="136">
        <f t="shared" si="7"/>
        <v>10</v>
      </c>
      <c r="AB13" s="132" t="s">
        <v>335</v>
      </c>
      <c r="AC13" s="132"/>
      <c r="AD13" s="136">
        <f t="shared" si="8"/>
        <v>30</v>
      </c>
    </row>
    <row r="14" spans="1:30" ht="39.75" customHeight="1" x14ac:dyDescent="0.25">
      <c r="A14" s="108">
        <f t="shared" si="10"/>
        <v>6</v>
      </c>
      <c r="B14" s="95" t="s">
        <v>392</v>
      </c>
      <c r="C14" s="132"/>
      <c r="D14" s="132"/>
      <c r="E14" s="132" t="s">
        <v>335</v>
      </c>
      <c r="F14" s="133" t="s">
        <v>335</v>
      </c>
      <c r="G14" s="134" t="str">
        <f t="shared" si="0"/>
        <v>2</v>
      </c>
      <c r="H14" s="133"/>
      <c r="I14" s="108">
        <f t="shared" si="1"/>
        <v>0</v>
      </c>
      <c r="J14" s="96" t="str">
        <f t="shared" si="9"/>
        <v>2</v>
      </c>
      <c r="K14" s="132" t="s">
        <v>335</v>
      </c>
      <c r="L14" s="135" t="s">
        <v>378</v>
      </c>
      <c r="M14" s="136">
        <f t="shared" si="2"/>
        <v>15</v>
      </c>
      <c r="N14" s="132" t="s">
        <v>335</v>
      </c>
      <c r="O14" s="135" t="s">
        <v>389</v>
      </c>
      <c r="P14" s="136">
        <f t="shared" si="3"/>
        <v>5</v>
      </c>
      <c r="Q14" s="132" t="s">
        <v>338</v>
      </c>
      <c r="R14" s="135"/>
      <c r="S14" s="136">
        <f t="shared" si="4"/>
        <v>0</v>
      </c>
      <c r="T14" s="132" t="s">
        <v>335</v>
      </c>
      <c r="U14" s="136">
        <f t="shared" si="5"/>
        <v>10</v>
      </c>
      <c r="V14" s="132" t="s">
        <v>335</v>
      </c>
      <c r="W14" s="135" t="s">
        <v>379</v>
      </c>
      <c r="X14" s="136">
        <f t="shared" si="6"/>
        <v>15</v>
      </c>
      <c r="Y14" s="132" t="s">
        <v>335</v>
      </c>
      <c r="Z14" s="132" t="s">
        <v>380</v>
      </c>
      <c r="AA14" s="136">
        <f t="shared" si="7"/>
        <v>10</v>
      </c>
      <c r="AB14" s="132" t="s">
        <v>335</v>
      </c>
      <c r="AC14" s="132"/>
      <c r="AD14" s="136">
        <f t="shared" si="8"/>
        <v>30</v>
      </c>
    </row>
    <row r="15" spans="1:30" ht="39.75" customHeight="1" x14ac:dyDescent="0.25">
      <c r="A15" s="108">
        <f t="shared" si="10"/>
        <v>7</v>
      </c>
      <c r="B15" s="95" t="s">
        <v>388</v>
      </c>
      <c r="C15" s="132"/>
      <c r="D15" s="132"/>
      <c r="E15" s="132" t="s">
        <v>335</v>
      </c>
      <c r="F15" s="133" t="s">
        <v>335</v>
      </c>
      <c r="G15" s="134" t="str">
        <f t="shared" si="0"/>
        <v>2</v>
      </c>
      <c r="H15" s="133"/>
      <c r="I15" s="108">
        <f t="shared" si="1"/>
        <v>0</v>
      </c>
      <c r="J15" s="96" t="str">
        <f t="shared" si="9"/>
        <v>2</v>
      </c>
      <c r="K15" s="132" t="s">
        <v>335</v>
      </c>
      <c r="L15" s="135" t="s">
        <v>378</v>
      </c>
      <c r="M15" s="136">
        <f t="shared" si="2"/>
        <v>15</v>
      </c>
      <c r="N15" s="132" t="s">
        <v>335</v>
      </c>
      <c r="O15" s="135" t="s">
        <v>389</v>
      </c>
      <c r="P15" s="136">
        <f t="shared" si="3"/>
        <v>5</v>
      </c>
      <c r="Q15" s="132" t="s">
        <v>338</v>
      </c>
      <c r="R15" s="135"/>
      <c r="S15" s="136">
        <f t="shared" si="4"/>
        <v>0</v>
      </c>
      <c r="T15" s="132" t="s">
        <v>335</v>
      </c>
      <c r="U15" s="136">
        <f t="shared" si="5"/>
        <v>10</v>
      </c>
      <c r="V15" s="132" t="s">
        <v>335</v>
      </c>
      <c r="W15" s="135" t="s">
        <v>390</v>
      </c>
      <c r="X15" s="136">
        <f t="shared" si="6"/>
        <v>15</v>
      </c>
      <c r="Y15" s="132" t="s">
        <v>335</v>
      </c>
      <c r="Z15" s="132" t="s">
        <v>391</v>
      </c>
      <c r="AA15" s="136">
        <f t="shared" si="7"/>
        <v>10</v>
      </c>
      <c r="AB15" s="132" t="s">
        <v>335</v>
      </c>
      <c r="AC15" s="132"/>
      <c r="AD15" s="136">
        <f t="shared" si="8"/>
        <v>30</v>
      </c>
    </row>
    <row r="16" spans="1:30" ht="39.75" customHeight="1" x14ac:dyDescent="0.25">
      <c r="A16" s="108">
        <f t="shared" si="10"/>
        <v>8</v>
      </c>
      <c r="B16" s="95" t="s">
        <v>406</v>
      </c>
      <c r="C16" s="132" t="s">
        <v>335</v>
      </c>
      <c r="D16" s="132"/>
      <c r="E16" s="132"/>
      <c r="F16" s="133" t="s">
        <v>335</v>
      </c>
      <c r="G16" s="134" t="str">
        <f t="shared" si="0"/>
        <v>2</v>
      </c>
      <c r="H16" s="133" t="s">
        <v>338</v>
      </c>
      <c r="I16" s="108">
        <f t="shared" si="1"/>
        <v>0</v>
      </c>
      <c r="J16" s="96" t="str">
        <f t="shared" si="9"/>
        <v>2</v>
      </c>
      <c r="K16" s="132" t="s">
        <v>335</v>
      </c>
      <c r="L16" s="135" t="s">
        <v>408</v>
      </c>
      <c r="M16" s="136">
        <f t="shared" si="2"/>
        <v>15</v>
      </c>
      <c r="N16" s="132" t="s">
        <v>335</v>
      </c>
      <c r="O16" s="135" t="s">
        <v>409</v>
      </c>
      <c r="P16" s="136">
        <f t="shared" si="3"/>
        <v>5</v>
      </c>
      <c r="Q16" s="132" t="s">
        <v>338</v>
      </c>
      <c r="R16" s="135"/>
      <c r="S16" s="136">
        <f t="shared" si="4"/>
        <v>0</v>
      </c>
      <c r="T16" s="132" t="s">
        <v>335</v>
      </c>
      <c r="U16" s="136">
        <f t="shared" si="5"/>
        <v>10</v>
      </c>
      <c r="V16" s="132" t="s">
        <v>335</v>
      </c>
      <c r="W16" s="135" t="s">
        <v>379</v>
      </c>
      <c r="X16" s="136">
        <f t="shared" si="6"/>
        <v>15</v>
      </c>
      <c r="Y16" s="132" t="s">
        <v>335</v>
      </c>
      <c r="Z16" s="132" t="s">
        <v>412</v>
      </c>
      <c r="AA16" s="136">
        <f t="shared" si="7"/>
        <v>10</v>
      </c>
      <c r="AB16" s="132" t="s">
        <v>335</v>
      </c>
      <c r="AC16" s="132"/>
      <c r="AD16" s="136">
        <f t="shared" si="8"/>
        <v>30</v>
      </c>
    </row>
    <row r="17" spans="1:30" ht="39.75" customHeight="1" x14ac:dyDescent="0.25">
      <c r="A17" s="108">
        <f t="shared" si="10"/>
        <v>9</v>
      </c>
      <c r="B17" s="95" t="s">
        <v>407</v>
      </c>
      <c r="C17" s="132" t="s">
        <v>335</v>
      </c>
      <c r="D17" s="132"/>
      <c r="E17" s="132"/>
      <c r="F17" s="133" t="s">
        <v>335</v>
      </c>
      <c r="G17" s="134">
        <f t="shared" si="0"/>
        <v>1</v>
      </c>
      <c r="H17" s="133" t="s">
        <v>335</v>
      </c>
      <c r="I17" s="108">
        <f t="shared" si="1"/>
        <v>1</v>
      </c>
      <c r="J17" s="96">
        <f t="shared" si="9"/>
        <v>1</v>
      </c>
      <c r="K17" s="132" t="s">
        <v>338</v>
      </c>
      <c r="L17" s="135"/>
      <c r="M17" s="136">
        <f t="shared" si="2"/>
        <v>0</v>
      </c>
      <c r="N17" s="132" t="s">
        <v>335</v>
      </c>
      <c r="O17" s="135" t="s">
        <v>410</v>
      </c>
      <c r="P17" s="136">
        <f t="shared" si="3"/>
        <v>5</v>
      </c>
      <c r="Q17" s="132" t="s">
        <v>338</v>
      </c>
      <c r="R17" s="135"/>
      <c r="S17" s="136">
        <f t="shared" si="4"/>
        <v>0</v>
      </c>
      <c r="T17" s="132" t="s">
        <v>335</v>
      </c>
      <c r="U17" s="136">
        <f t="shared" si="5"/>
        <v>10</v>
      </c>
      <c r="V17" s="132" t="s">
        <v>335</v>
      </c>
      <c r="W17" s="135" t="s">
        <v>411</v>
      </c>
      <c r="X17" s="136">
        <f t="shared" si="6"/>
        <v>15</v>
      </c>
      <c r="Y17" s="132" t="s">
        <v>335</v>
      </c>
      <c r="Z17" s="132" t="s">
        <v>413</v>
      </c>
      <c r="AA17" s="136">
        <f t="shared" si="7"/>
        <v>10</v>
      </c>
      <c r="AB17" s="132" t="s">
        <v>335</v>
      </c>
      <c r="AC17" s="132"/>
      <c r="AD17" s="136">
        <f t="shared" si="8"/>
        <v>30</v>
      </c>
    </row>
    <row r="18" spans="1:30" ht="39.75" customHeight="1" x14ac:dyDescent="0.25">
      <c r="A18" s="108">
        <f t="shared" si="10"/>
        <v>10</v>
      </c>
      <c r="B18" s="95" t="s">
        <v>394</v>
      </c>
      <c r="C18" s="132" t="s">
        <v>335</v>
      </c>
      <c r="D18" s="132" t="s">
        <v>335</v>
      </c>
      <c r="E18" s="132"/>
      <c r="F18" s="133" t="s">
        <v>335</v>
      </c>
      <c r="G18" s="134" t="str">
        <f t="shared" si="0"/>
        <v>2</v>
      </c>
      <c r="H18" s="133" t="s">
        <v>338</v>
      </c>
      <c r="I18" s="108">
        <f t="shared" si="1"/>
        <v>0</v>
      </c>
      <c r="J18" s="96" t="str">
        <f t="shared" si="9"/>
        <v>2</v>
      </c>
      <c r="K18" s="132" t="s">
        <v>335</v>
      </c>
      <c r="L18" s="135"/>
      <c r="M18" s="136">
        <f t="shared" si="2"/>
        <v>15</v>
      </c>
      <c r="N18" s="132" t="s">
        <v>335</v>
      </c>
      <c r="O18" s="135" t="s">
        <v>419</v>
      </c>
      <c r="P18" s="136">
        <f t="shared" si="3"/>
        <v>5</v>
      </c>
      <c r="Q18" s="132" t="s">
        <v>335</v>
      </c>
      <c r="R18" s="135"/>
      <c r="S18" s="136">
        <f t="shared" si="4"/>
        <v>15</v>
      </c>
      <c r="T18" s="132" t="s">
        <v>338</v>
      </c>
      <c r="U18" s="136">
        <f t="shared" si="5"/>
        <v>0</v>
      </c>
      <c r="V18" s="132" t="s">
        <v>335</v>
      </c>
      <c r="W18" s="135" t="s">
        <v>382</v>
      </c>
      <c r="X18" s="136">
        <f t="shared" si="6"/>
        <v>15</v>
      </c>
      <c r="Y18" s="132" t="s">
        <v>335</v>
      </c>
      <c r="Z18" s="132" t="s">
        <v>420</v>
      </c>
      <c r="AA18" s="136">
        <f t="shared" si="7"/>
        <v>10</v>
      </c>
      <c r="AB18" s="132" t="s">
        <v>335</v>
      </c>
      <c r="AC18" s="132"/>
      <c r="AD18" s="136">
        <f t="shared" si="8"/>
        <v>30</v>
      </c>
    </row>
    <row r="19" spans="1:30" ht="39.75" customHeight="1" x14ac:dyDescent="0.25">
      <c r="A19" s="108">
        <f t="shared" si="10"/>
        <v>11</v>
      </c>
      <c r="B19" s="95" t="s">
        <v>423</v>
      </c>
      <c r="C19" s="132" t="s">
        <v>335</v>
      </c>
      <c r="D19" s="132"/>
      <c r="E19" s="132"/>
      <c r="F19" s="133" t="s">
        <v>335</v>
      </c>
      <c r="G19" s="134" t="str">
        <f t="shared" si="0"/>
        <v>2</v>
      </c>
      <c r="H19" s="133"/>
      <c r="I19" s="108">
        <f t="shared" si="1"/>
        <v>0</v>
      </c>
      <c r="J19" s="96" t="str">
        <f>IF(SUM(K19:AD19)&lt;=50,"0",IF(AND(SUM(K19:AD19)&gt;50,SUM(K19:AD19)&lt;=75),1,IF(AND(SUM(K19:AD19)&gt;75,SUM(K19:AD19)&lt;=100),"2","Revisar")))</f>
        <v>2</v>
      </c>
      <c r="K19" s="132" t="s">
        <v>335</v>
      </c>
      <c r="L19" s="135"/>
      <c r="M19" s="136">
        <f t="shared" si="2"/>
        <v>15</v>
      </c>
      <c r="N19" s="132" t="s">
        <v>335</v>
      </c>
      <c r="O19" s="135"/>
      <c r="P19" s="136">
        <f t="shared" si="3"/>
        <v>5</v>
      </c>
      <c r="Q19" s="132" t="s">
        <v>338</v>
      </c>
      <c r="R19" s="135"/>
      <c r="S19" s="136">
        <f t="shared" si="4"/>
        <v>0</v>
      </c>
      <c r="T19" s="132" t="s">
        <v>335</v>
      </c>
      <c r="U19" s="136">
        <f t="shared" si="5"/>
        <v>10</v>
      </c>
      <c r="V19" s="132" t="s">
        <v>335</v>
      </c>
      <c r="W19" s="135" t="s">
        <v>425</v>
      </c>
      <c r="X19" s="136">
        <f t="shared" si="6"/>
        <v>15</v>
      </c>
      <c r="Y19" s="132" t="s">
        <v>335</v>
      </c>
      <c r="Z19" s="132" t="s">
        <v>426</v>
      </c>
      <c r="AA19" s="136">
        <f t="shared" si="7"/>
        <v>10</v>
      </c>
      <c r="AB19" s="132" t="s">
        <v>335</v>
      </c>
      <c r="AC19" s="132" t="s">
        <v>427</v>
      </c>
      <c r="AD19" s="136">
        <f t="shared" si="8"/>
        <v>30</v>
      </c>
    </row>
    <row r="20" spans="1:30" ht="39.75" customHeight="1" x14ac:dyDescent="0.25">
      <c r="A20" s="108">
        <f t="shared" si="10"/>
        <v>12</v>
      </c>
      <c r="B20" s="95" t="s">
        <v>424</v>
      </c>
      <c r="C20" s="132" t="s">
        <v>335</v>
      </c>
      <c r="D20" s="132"/>
      <c r="E20" s="132"/>
      <c r="F20" s="133" t="s">
        <v>335</v>
      </c>
      <c r="G20" s="134">
        <f t="shared" si="0"/>
        <v>1</v>
      </c>
      <c r="H20" s="133"/>
      <c r="I20" s="108">
        <f t="shared" si="1"/>
        <v>0</v>
      </c>
      <c r="J20" s="96">
        <f t="shared" si="9"/>
        <v>1</v>
      </c>
      <c r="K20" s="132" t="s">
        <v>338</v>
      </c>
      <c r="L20" s="135"/>
      <c r="M20" s="136">
        <f t="shared" si="2"/>
        <v>0</v>
      </c>
      <c r="N20" s="132" t="s">
        <v>335</v>
      </c>
      <c r="O20" s="135" t="s">
        <v>428</v>
      </c>
      <c r="P20" s="136">
        <f t="shared" si="3"/>
        <v>5</v>
      </c>
      <c r="Q20" s="132" t="s">
        <v>338</v>
      </c>
      <c r="R20" s="135"/>
      <c r="S20" s="136">
        <f t="shared" si="4"/>
        <v>0</v>
      </c>
      <c r="T20" s="132" t="s">
        <v>335</v>
      </c>
      <c r="U20" s="136">
        <f t="shared" si="5"/>
        <v>10</v>
      </c>
      <c r="V20" s="132" t="s">
        <v>335</v>
      </c>
      <c r="W20" s="135" t="s">
        <v>425</v>
      </c>
      <c r="X20" s="136">
        <f t="shared" si="6"/>
        <v>15</v>
      </c>
      <c r="Y20" s="132" t="s">
        <v>335</v>
      </c>
      <c r="Z20" s="132" t="s">
        <v>429</v>
      </c>
      <c r="AA20" s="136">
        <f t="shared" si="7"/>
        <v>10</v>
      </c>
      <c r="AB20" s="132" t="s">
        <v>335</v>
      </c>
      <c r="AC20" s="132"/>
      <c r="AD20" s="136">
        <f t="shared" si="8"/>
        <v>30</v>
      </c>
    </row>
    <row r="21" spans="1:30" ht="39.75" customHeight="1" x14ac:dyDescent="0.25">
      <c r="A21" s="108">
        <f t="shared" si="10"/>
        <v>13</v>
      </c>
      <c r="B21" s="95" t="s">
        <v>434</v>
      </c>
      <c r="C21" s="132" t="s">
        <v>335</v>
      </c>
      <c r="D21" s="132" t="s">
        <v>335</v>
      </c>
      <c r="E21" s="132"/>
      <c r="F21" s="133" t="s">
        <v>338</v>
      </c>
      <c r="G21" s="134">
        <f t="shared" si="0"/>
        <v>0</v>
      </c>
      <c r="H21" s="133" t="s">
        <v>335</v>
      </c>
      <c r="I21" s="108" t="str">
        <f t="shared" si="1"/>
        <v>0</v>
      </c>
      <c r="J21" s="96" t="str">
        <f t="shared" si="9"/>
        <v>0</v>
      </c>
      <c r="K21" s="132" t="s">
        <v>338</v>
      </c>
      <c r="L21" s="135"/>
      <c r="M21" s="136">
        <f t="shared" si="2"/>
        <v>0</v>
      </c>
      <c r="N21" s="132" t="s">
        <v>335</v>
      </c>
      <c r="O21" s="135" t="s">
        <v>428</v>
      </c>
      <c r="P21" s="136">
        <f t="shared" si="3"/>
        <v>5</v>
      </c>
      <c r="Q21" s="132" t="s">
        <v>338</v>
      </c>
      <c r="R21" s="135"/>
      <c r="S21" s="136">
        <f t="shared" si="4"/>
        <v>0</v>
      </c>
      <c r="T21" s="132" t="s">
        <v>335</v>
      </c>
      <c r="U21" s="136">
        <f t="shared" si="5"/>
        <v>10</v>
      </c>
      <c r="V21" s="132" t="s">
        <v>335</v>
      </c>
      <c r="W21" s="135" t="s">
        <v>382</v>
      </c>
      <c r="X21" s="136">
        <f t="shared" si="6"/>
        <v>15</v>
      </c>
      <c r="Y21" s="132" t="s">
        <v>335</v>
      </c>
      <c r="Z21" s="132" t="s">
        <v>437</v>
      </c>
      <c r="AA21" s="136">
        <f t="shared" si="7"/>
        <v>10</v>
      </c>
      <c r="AB21" s="132" t="s">
        <v>338</v>
      </c>
      <c r="AC21" s="132" t="s">
        <v>438</v>
      </c>
      <c r="AD21" s="136">
        <f t="shared" si="8"/>
        <v>0</v>
      </c>
    </row>
    <row r="22" spans="1:30" ht="39.75" customHeight="1" x14ac:dyDescent="0.25">
      <c r="A22" s="108">
        <f t="shared" si="10"/>
        <v>14</v>
      </c>
      <c r="B22" s="95" t="s">
        <v>456</v>
      </c>
      <c r="C22" s="132" t="s">
        <v>335</v>
      </c>
      <c r="D22" s="132"/>
      <c r="E22" s="132"/>
      <c r="F22" s="133" t="s">
        <v>335</v>
      </c>
      <c r="G22" s="134" t="str">
        <f t="shared" si="0"/>
        <v>2</v>
      </c>
      <c r="H22" s="133"/>
      <c r="I22" s="108">
        <f t="shared" si="1"/>
        <v>0</v>
      </c>
      <c r="J22" s="96" t="str">
        <f t="shared" si="9"/>
        <v>2</v>
      </c>
      <c r="K22" s="132" t="s">
        <v>335</v>
      </c>
      <c r="L22" s="135" t="s">
        <v>441</v>
      </c>
      <c r="M22" s="136">
        <f t="shared" si="2"/>
        <v>15</v>
      </c>
      <c r="N22" s="132" t="s">
        <v>335</v>
      </c>
      <c r="O22" s="135" t="s">
        <v>442</v>
      </c>
      <c r="P22" s="136">
        <f t="shared" si="3"/>
        <v>5</v>
      </c>
      <c r="Q22" s="132" t="s">
        <v>338</v>
      </c>
      <c r="R22" s="135"/>
      <c r="S22" s="136">
        <f t="shared" si="4"/>
        <v>0</v>
      </c>
      <c r="T22" s="132" t="s">
        <v>335</v>
      </c>
      <c r="U22" s="136">
        <f t="shared" si="5"/>
        <v>10</v>
      </c>
      <c r="V22" s="132" t="s">
        <v>335</v>
      </c>
      <c r="W22" s="135" t="s">
        <v>443</v>
      </c>
      <c r="X22" s="136">
        <f t="shared" si="6"/>
        <v>15</v>
      </c>
      <c r="Y22" s="132" t="s">
        <v>335</v>
      </c>
      <c r="Z22" s="132" t="s">
        <v>444</v>
      </c>
      <c r="AA22" s="136">
        <f t="shared" si="7"/>
        <v>10</v>
      </c>
      <c r="AB22" s="132" t="s">
        <v>335</v>
      </c>
      <c r="AC22" s="132"/>
      <c r="AD22" s="136">
        <f t="shared" si="8"/>
        <v>30</v>
      </c>
    </row>
    <row r="23" spans="1:30" ht="39.75" customHeight="1" x14ac:dyDescent="0.25">
      <c r="A23" s="108">
        <f t="shared" si="10"/>
        <v>15</v>
      </c>
      <c r="B23" s="95" t="s">
        <v>448</v>
      </c>
      <c r="C23" s="132" t="s">
        <v>335</v>
      </c>
      <c r="D23" s="132"/>
      <c r="E23" s="132"/>
      <c r="F23" s="133" t="s">
        <v>335</v>
      </c>
      <c r="G23" s="134" t="str">
        <f t="shared" si="0"/>
        <v>2</v>
      </c>
      <c r="H23" s="133" t="s">
        <v>335</v>
      </c>
      <c r="I23" s="108" t="str">
        <f t="shared" si="1"/>
        <v>2</v>
      </c>
      <c r="J23" s="96" t="str">
        <f t="shared" ref="J23:J30" si="11">IF(SUM(K23:AD23)&lt;=50,"0",IF(AND(SUM(K23:AD23)&gt;50,SUM(K23:AD23)&lt;=75),1,IF(AND(SUM(K23:AD23)&gt;75,SUM(K23:AD23)&lt;=100),"2","Revisar")))</f>
        <v>2</v>
      </c>
      <c r="K23" s="132" t="s">
        <v>335</v>
      </c>
      <c r="L23" s="135" t="s">
        <v>441</v>
      </c>
      <c r="M23" s="136">
        <f t="shared" si="2"/>
        <v>15</v>
      </c>
      <c r="N23" s="132" t="s">
        <v>335</v>
      </c>
      <c r="O23" s="135" t="s">
        <v>442</v>
      </c>
      <c r="P23" s="136">
        <f t="shared" si="3"/>
        <v>5</v>
      </c>
      <c r="Q23" s="132" t="s">
        <v>338</v>
      </c>
      <c r="R23" s="135"/>
      <c r="S23" s="136">
        <f t="shared" si="4"/>
        <v>0</v>
      </c>
      <c r="T23" s="132" t="s">
        <v>335</v>
      </c>
      <c r="U23" s="136">
        <f t="shared" si="5"/>
        <v>10</v>
      </c>
      <c r="V23" s="132" t="s">
        <v>335</v>
      </c>
      <c r="W23" s="135" t="s">
        <v>425</v>
      </c>
      <c r="X23" s="136">
        <f t="shared" si="6"/>
        <v>15</v>
      </c>
      <c r="Y23" s="132" t="s">
        <v>335</v>
      </c>
      <c r="Z23" s="132" t="s">
        <v>449</v>
      </c>
      <c r="AA23" s="136">
        <f t="shared" si="7"/>
        <v>10</v>
      </c>
      <c r="AB23" s="132" t="s">
        <v>335</v>
      </c>
      <c r="AC23" s="132"/>
      <c r="AD23" s="136">
        <f t="shared" si="8"/>
        <v>30</v>
      </c>
    </row>
    <row r="24" spans="1:30" ht="39.75" customHeight="1" x14ac:dyDescent="0.25">
      <c r="A24" s="108">
        <f t="shared" si="10"/>
        <v>16</v>
      </c>
      <c r="B24" s="95" t="s">
        <v>459</v>
      </c>
      <c r="C24" s="132" t="s">
        <v>335</v>
      </c>
      <c r="D24" s="132" t="s">
        <v>335</v>
      </c>
      <c r="E24" s="132"/>
      <c r="F24" s="133" t="s">
        <v>335</v>
      </c>
      <c r="G24" s="134">
        <f t="shared" si="0"/>
        <v>1</v>
      </c>
      <c r="H24" s="133"/>
      <c r="I24" s="108">
        <f t="shared" si="1"/>
        <v>0</v>
      </c>
      <c r="J24" s="96">
        <f t="shared" si="11"/>
        <v>1</v>
      </c>
      <c r="K24" s="132" t="s">
        <v>335</v>
      </c>
      <c r="L24" s="135" t="s">
        <v>441</v>
      </c>
      <c r="M24" s="136">
        <f t="shared" si="2"/>
        <v>15</v>
      </c>
      <c r="N24" s="132" t="s">
        <v>335</v>
      </c>
      <c r="O24" s="135" t="s">
        <v>442</v>
      </c>
      <c r="P24" s="136">
        <f t="shared" si="3"/>
        <v>5</v>
      </c>
      <c r="Q24" s="132" t="s">
        <v>338</v>
      </c>
      <c r="R24" s="135"/>
      <c r="S24" s="136">
        <f t="shared" si="4"/>
        <v>0</v>
      </c>
      <c r="T24" s="132" t="s">
        <v>335</v>
      </c>
      <c r="U24" s="136">
        <f t="shared" si="5"/>
        <v>10</v>
      </c>
      <c r="V24" s="132" t="s">
        <v>335</v>
      </c>
      <c r="W24" s="135" t="s">
        <v>460</v>
      </c>
      <c r="X24" s="136">
        <f t="shared" si="6"/>
        <v>15</v>
      </c>
      <c r="Y24" s="132" t="s">
        <v>335</v>
      </c>
      <c r="Z24" s="132" t="s">
        <v>461</v>
      </c>
      <c r="AA24" s="136">
        <f t="shared" si="7"/>
        <v>10</v>
      </c>
      <c r="AB24" s="132"/>
      <c r="AC24" s="132"/>
      <c r="AD24" s="136">
        <f t="shared" si="8"/>
        <v>0</v>
      </c>
    </row>
    <row r="25" spans="1:30" ht="39.75" customHeight="1" x14ac:dyDescent="0.25">
      <c r="A25" s="108">
        <f t="shared" si="10"/>
        <v>17</v>
      </c>
      <c r="B25" s="95" t="s">
        <v>499</v>
      </c>
      <c r="C25" s="132" t="s">
        <v>335</v>
      </c>
      <c r="D25" s="132"/>
      <c r="E25" s="132"/>
      <c r="F25" s="133" t="s">
        <v>335</v>
      </c>
      <c r="G25" s="134" t="str">
        <f t="shared" si="0"/>
        <v>2</v>
      </c>
      <c r="H25" s="133"/>
      <c r="I25" s="108">
        <f t="shared" si="1"/>
        <v>0</v>
      </c>
      <c r="J25" s="96" t="str">
        <f t="shared" si="11"/>
        <v>2</v>
      </c>
      <c r="K25" s="132" t="s">
        <v>335</v>
      </c>
      <c r="L25" s="135" t="s">
        <v>346</v>
      </c>
      <c r="M25" s="136">
        <f t="shared" si="2"/>
        <v>15</v>
      </c>
      <c r="N25" s="132" t="s">
        <v>335</v>
      </c>
      <c r="O25" s="135" t="s">
        <v>500</v>
      </c>
      <c r="P25" s="136">
        <f t="shared" si="3"/>
        <v>5</v>
      </c>
      <c r="Q25" s="132" t="s">
        <v>338</v>
      </c>
      <c r="R25" s="135"/>
      <c r="S25" s="136">
        <f t="shared" si="4"/>
        <v>0</v>
      </c>
      <c r="T25" s="132" t="s">
        <v>335</v>
      </c>
      <c r="U25" s="136">
        <f t="shared" si="5"/>
        <v>10</v>
      </c>
      <c r="V25" s="132" t="s">
        <v>335</v>
      </c>
      <c r="W25" s="135" t="s">
        <v>501</v>
      </c>
      <c r="X25" s="136">
        <f t="shared" si="6"/>
        <v>15</v>
      </c>
      <c r="Y25" s="132" t="s">
        <v>335</v>
      </c>
      <c r="Z25" s="132" t="s">
        <v>502</v>
      </c>
      <c r="AA25" s="136">
        <f t="shared" si="7"/>
        <v>10</v>
      </c>
      <c r="AB25" s="132" t="s">
        <v>335</v>
      </c>
      <c r="AC25" s="132"/>
      <c r="AD25" s="136">
        <f t="shared" si="8"/>
        <v>30</v>
      </c>
    </row>
    <row r="26" spans="1:30" ht="39.75" customHeight="1" x14ac:dyDescent="0.25">
      <c r="A26" s="108">
        <f t="shared" si="10"/>
        <v>18</v>
      </c>
      <c r="B26" s="95" t="s">
        <v>508</v>
      </c>
      <c r="C26" s="132" t="s">
        <v>335</v>
      </c>
      <c r="D26" s="132"/>
      <c r="E26" s="132"/>
      <c r="F26" s="133" t="s">
        <v>335</v>
      </c>
      <c r="G26" s="134" t="str">
        <f t="shared" si="0"/>
        <v>2</v>
      </c>
      <c r="H26" s="133"/>
      <c r="I26" s="108">
        <f t="shared" si="1"/>
        <v>0</v>
      </c>
      <c r="J26" s="96" t="str">
        <f t="shared" si="11"/>
        <v>2</v>
      </c>
      <c r="K26" s="132" t="s">
        <v>335</v>
      </c>
      <c r="L26" s="135" t="s">
        <v>509</v>
      </c>
      <c r="M26" s="136">
        <f t="shared" si="2"/>
        <v>15</v>
      </c>
      <c r="N26" s="132" t="s">
        <v>335</v>
      </c>
      <c r="O26" s="135" t="s">
        <v>510</v>
      </c>
      <c r="P26" s="136">
        <f t="shared" si="3"/>
        <v>5</v>
      </c>
      <c r="Q26" s="132" t="s">
        <v>338</v>
      </c>
      <c r="R26" s="135"/>
      <c r="S26" s="136">
        <f t="shared" si="4"/>
        <v>0</v>
      </c>
      <c r="T26" s="132" t="s">
        <v>335</v>
      </c>
      <c r="U26" s="136">
        <f t="shared" si="5"/>
        <v>10</v>
      </c>
      <c r="V26" s="132" t="s">
        <v>335</v>
      </c>
      <c r="W26" s="135" t="s">
        <v>425</v>
      </c>
      <c r="X26" s="136">
        <f t="shared" si="6"/>
        <v>15</v>
      </c>
      <c r="Y26" s="132" t="s">
        <v>335</v>
      </c>
      <c r="Z26" s="132"/>
      <c r="AA26" s="136">
        <f t="shared" si="7"/>
        <v>10</v>
      </c>
      <c r="AB26" s="132" t="s">
        <v>335</v>
      </c>
      <c r="AC26" s="132"/>
      <c r="AD26" s="136">
        <f t="shared" si="8"/>
        <v>30</v>
      </c>
    </row>
    <row r="27" spans="1:30" ht="39.75" customHeight="1" x14ac:dyDescent="0.25">
      <c r="A27" s="108">
        <f t="shared" si="10"/>
        <v>19</v>
      </c>
      <c r="B27" s="95" t="s">
        <v>516</v>
      </c>
      <c r="C27" s="132" t="s">
        <v>335</v>
      </c>
      <c r="D27" s="132"/>
      <c r="E27" s="132"/>
      <c r="F27" s="133" t="s">
        <v>335</v>
      </c>
      <c r="G27" s="134" t="str">
        <f t="shared" si="0"/>
        <v>2</v>
      </c>
      <c r="H27" s="133"/>
      <c r="I27" s="108">
        <f t="shared" si="1"/>
        <v>0</v>
      </c>
      <c r="J27" s="96" t="str">
        <f t="shared" si="11"/>
        <v>2</v>
      </c>
      <c r="K27" s="132" t="s">
        <v>335</v>
      </c>
      <c r="L27" s="135" t="s">
        <v>408</v>
      </c>
      <c r="M27" s="136">
        <f t="shared" si="2"/>
        <v>15</v>
      </c>
      <c r="N27" s="132" t="s">
        <v>335</v>
      </c>
      <c r="O27" s="135" t="s">
        <v>409</v>
      </c>
      <c r="P27" s="136">
        <f t="shared" si="3"/>
        <v>5</v>
      </c>
      <c r="Q27" s="132" t="s">
        <v>338</v>
      </c>
      <c r="R27" s="135"/>
      <c r="S27" s="136">
        <f t="shared" si="4"/>
        <v>0</v>
      </c>
      <c r="T27" s="132" t="s">
        <v>335</v>
      </c>
      <c r="U27" s="136">
        <f t="shared" si="5"/>
        <v>10</v>
      </c>
      <c r="V27" s="132" t="s">
        <v>335</v>
      </c>
      <c r="W27" s="135" t="s">
        <v>382</v>
      </c>
      <c r="X27" s="136">
        <f t="shared" si="6"/>
        <v>15</v>
      </c>
      <c r="Y27" s="132" t="s">
        <v>335</v>
      </c>
      <c r="Z27" s="132"/>
      <c r="AA27" s="136">
        <f t="shared" si="7"/>
        <v>10</v>
      </c>
      <c r="AB27" s="132" t="s">
        <v>335</v>
      </c>
      <c r="AC27" s="132"/>
      <c r="AD27" s="136">
        <f t="shared" si="8"/>
        <v>30</v>
      </c>
    </row>
    <row r="28" spans="1:30" ht="39.75" customHeight="1" x14ac:dyDescent="0.25">
      <c r="A28" s="108">
        <f t="shared" si="10"/>
        <v>20</v>
      </c>
      <c r="B28" s="95" t="s">
        <v>538</v>
      </c>
      <c r="C28" s="132" t="s">
        <v>335</v>
      </c>
      <c r="D28" s="132"/>
      <c r="E28" s="132"/>
      <c r="F28" s="133" t="s">
        <v>335</v>
      </c>
      <c r="G28" s="134" t="str">
        <f t="shared" si="0"/>
        <v>2</v>
      </c>
      <c r="H28" s="133"/>
      <c r="I28" s="108">
        <f t="shared" si="1"/>
        <v>0</v>
      </c>
      <c r="J28" s="96" t="str">
        <f t="shared" si="11"/>
        <v>2</v>
      </c>
      <c r="K28" s="132" t="s">
        <v>335</v>
      </c>
      <c r="L28" s="135" t="s">
        <v>534</v>
      </c>
      <c r="M28" s="136">
        <f t="shared" si="2"/>
        <v>15</v>
      </c>
      <c r="N28" s="132" t="s">
        <v>335</v>
      </c>
      <c r="O28" s="135" t="s">
        <v>535</v>
      </c>
      <c r="P28" s="136">
        <f t="shared" si="3"/>
        <v>5</v>
      </c>
      <c r="Q28" s="132" t="s">
        <v>338</v>
      </c>
      <c r="R28" s="135"/>
      <c r="S28" s="136">
        <f t="shared" si="4"/>
        <v>0</v>
      </c>
      <c r="T28" s="132" t="s">
        <v>335</v>
      </c>
      <c r="U28" s="136">
        <f t="shared" si="5"/>
        <v>10</v>
      </c>
      <c r="V28" s="132" t="s">
        <v>335</v>
      </c>
      <c r="W28" s="135" t="s">
        <v>536</v>
      </c>
      <c r="X28" s="136">
        <f t="shared" si="6"/>
        <v>15</v>
      </c>
      <c r="Y28" s="132" t="s">
        <v>335</v>
      </c>
      <c r="Z28" s="132" t="s">
        <v>537</v>
      </c>
      <c r="AA28" s="136">
        <f t="shared" si="7"/>
        <v>10</v>
      </c>
      <c r="AB28" s="132" t="s">
        <v>335</v>
      </c>
      <c r="AC28" s="132"/>
      <c r="AD28" s="136">
        <f t="shared" si="8"/>
        <v>30</v>
      </c>
    </row>
    <row r="29" spans="1:30" ht="39.75" customHeight="1" x14ac:dyDescent="0.25">
      <c r="A29" s="108">
        <f t="shared" si="10"/>
        <v>21</v>
      </c>
      <c r="B29" s="95"/>
      <c r="C29" s="132"/>
      <c r="D29" s="132"/>
      <c r="E29" s="132"/>
      <c r="F29" s="133"/>
      <c r="G29" s="134">
        <f t="shared" si="0"/>
        <v>0</v>
      </c>
      <c r="H29" s="133"/>
      <c r="I29" s="108">
        <f t="shared" si="1"/>
        <v>0</v>
      </c>
      <c r="J29" s="96" t="str">
        <f t="shared" si="11"/>
        <v>0</v>
      </c>
      <c r="K29" s="132"/>
      <c r="L29" s="135"/>
      <c r="M29" s="136">
        <f t="shared" si="2"/>
        <v>0</v>
      </c>
      <c r="N29" s="132"/>
      <c r="O29" s="135"/>
      <c r="P29" s="136">
        <f t="shared" si="3"/>
        <v>0</v>
      </c>
      <c r="Q29" s="132"/>
      <c r="R29" s="135"/>
      <c r="S29" s="136">
        <f t="shared" si="4"/>
        <v>0</v>
      </c>
      <c r="T29" s="132"/>
      <c r="U29" s="136">
        <f t="shared" si="5"/>
        <v>0</v>
      </c>
      <c r="V29" s="132"/>
      <c r="W29" s="135"/>
      <c r="X29" s="136">
        <f t="shared" si="6"/>
        <v>0</v>
      </c>
      <c r="Y29" s="132"/>
      <c r="Z29" s="132"/>
      <c r="AA29" s="136">
        <f t="shared" si="7"/>
        <v>0</v>
      </c>
      <c r="AB29" s="132"/>
      <c r="AC29" s="132"/>
      <c r="AD29" s="136">
        <f t="shared" si="8"/>
        <v>0</v>
      </c>
    </row>
    <row r="30" spans="1:30" ht="39.75" customHeight="1" x14ac:dyDescent="0.25">
      <c r="A30" s="108">
        <f t="shared" si="10"/>
        <v>22</v>
      </c>
      <c r="B30" s="95"/>
      <c r="C30" s="132"/>
      <c r="D30" s="132"/>
      <c r="E30" s="132"/>
      <c r="F30" s="133"/>
      <c r="G30" s="134">
        <f t="shared" si="0"/>
        <v>0</v>
      </c>
      <c r="H30" s="133"/>
      <c r="I30" s="108">
        <f t="shared" si="1"/>
        <v>0</v>
      </c>
      <c r="J30" s="96" t="str">
        <f t="shared" si="11"/>
        <v>0</v>
      </c>
      <c r="K30" s="132"/>
      <c r="L30" s="135"/>
      <c r="M30" s="136">
        <f t="shared" si="2"/>
        <v>0</v>
      </c>
      <c r="N30" s="132"/>
      <c r="O30" s="135"/>
      <c r="P30" s="136">
        <f t="shared" si="3"/>
        <v>0</v>
      </c>
      <c r="Q30" s="132"/>
      <c r="R30" s="135"/>
      <c r="S30" s="136">
        <f t="shared" si="4"/>
        <v>0</v>
      </c>
      <c r="T30" s="132"/>
      <c r="U30" s="136">
        <f t="shared" si="5"/>
        <v>0</v>
      </c>
      <c r="V30" s="132"/>
      <c r="W30" s="135"/>
      <c r="X30" s="136">
        <f t="shared" si="6"/>
        <v>0</v>
      </c>
      <c r="Y30" s="132"/>
      <c r="Z30" s="132"/>
      <c r="AA30" s="136">
        <f t="shared" si="7"/>
        <v>0</v>
      </c>
      <c r="AB30" s="132"/>
      <c r="AC30" s="132"/>
      <c r="AD30" s="136">
        <f t="shared" si="8"/>
        <v>0</v>
      </c>
    </row>
  </sheetData>
  <sheetProtection password="CDD0" sheet="1" objects="1" scenarios="1" insertRows="0"/>
  <mergeCells count="19">
    <mergeCell ref="A2:AD2"/>
    <mergeCell ref="A3:AD3"/>
    <mergeCell ref="A4:AD4"/>
    <mergeCell ref="B5:AC5"/>
    <mergeCell ref="K6:AD6"/>
    <mergeCell ref="F7:I7"/>
    <mergeCell ref="J7:J8"/>
    <mergeCell ref="AB7:AD7"/>
    <mergeCell ref="B6:B8"/>
    <mergeCell ref="C7:C8"/>
    <mergeCell ref="T7:U7"/>
    <mergeCell ref="V7:X7"/>
    <mergeCell ref="Y7:AA7"/>
    <mergeCell ref="D7:D8"/>
    <mergeCell ref="E7:E8"/>
    <mergeCell ref="C6:F6"/>
    <mergeCell ref="K7:M7"/>
    <mergeCell ref="N7:P7"/>
    <mergeCell ref="Q7:S7"/>
  </mergeCells>
  <dataValidations count="1">
    <dataValidation type="list" allowBlank="1" showInputMessage="1" showErrorMessage="1" sqref="AB9:AB30 K9:K30 Y9:Y30 H9:H30 Q9:Q30 T9:T30 V9:V30 C9:F30 N9:N30">
      <formula1>"SI,NO"</formula1>
    </dataValidation>
  </dataValidation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11"/>
  <sheetViews>
    <sheetView workbookViewId="0">
      <selection activeCell="C10" sqref="C10"/>
    </sheetView>
  </sheetViews>
  <sheetFormatPr baseColWidth="10" defaultRowHeight="15" x14ac:dyDescent="0.25"/>
  <cols>
    <col min="1" max="1" width="14.5703125" customWidth="1"/>
    <col min="2" max="2" width="38.28515625" bestFit="1" customWidth="1"/>
    <col min="3" max="3" width="20.140625" bestFit="1" customWidth="1"/>
    <col min="4" max="5" width="6.7109375" customWidth="1"/>
  </cols>
  <sheetData>
    <row r="2" spans="1:5" ht="18.75" x14ac:dyDescent="0.3">
      <c r="A2" s="8" t="s">
        <v>192</v>
      </c>
      <c r="B2" s="7"/>
      <c r="C2" s="7"/>
      <c r="D2" s="7"/>
      <c r="E2" s="7"/>
    </row>
    <row r="3" spans="1:5" ht="15.75" thickBot="1" x14ac:dyDescent="0.3"/>
    <row r="4" spans="1:5" ht="18.75" x14ac:dyDescent="0.3">
      <c r="A4" s="260" t="s">
        <v>195</v>
      </c>
      <c r="B4" s="261"/>
      <c r="C4" s="261"/>
      <c r="D4" s="261"/>
      <c r="E4" s="262"/>
    </row>
    <row r="5" spans="1:5" ht="19.5" thickBot="1" x14ac:dyDescent="0.35">
      <c r="A5" s="263" t="s">
        <v>9</v>
      </c>
      <c r="B5" s="264"/>
      <c r="C5" s="264"/>
      <c r="D5" s="264"/>
      <c r="E5" s="265"/>
    </row>
    <row r="6" spans="1:5" x14ac:dyDescent="0.25">
      <c r="A6" s="81" t="s">
        <v>196</v>
      </c>
      <c r="B6" s="82" t="s">
        <v>10</v>
      </c>
      <c r="C6" s="82" t="s">
        <v>11</v>
      </c>
      <c r="D6" s="266" t="s">
        <v>12</v>
      </c>
      <c r="E6" s="267"/>
    </row>
    <row r="7" spans="1:5" ht="33" customHeight="1" x14ac:dyDescent="0.25">
      <c r="A7" s="80" t="s">
        <v>214</v>
      </c>
      <c r="B7" s="126" t="s">
        <v>220</v>
      </c>
      <c r="C7" s="79" t="s">
        <v>184</v>
      </c>
      <c r="D7" s="258">
        <v>1</v>
      </c>
      <c r="E7" s="259"/>
    </row>
    <row r="8" spans="1:5" ht="46.5" customHeight="1" x14ac:dyDescent="0.25">
      <c r="A8" s="80" t="s">
        <v>215</v>
      </c>
      <c r="B8" s="126" t="s">
        <v>221</v>
      </c>
      <c r="C8" s="79" t="s">
        <v>18</v>
      </c>
      <c r="D8" s="258">
        <v>2</v>
      </c>
      <c r="E8" s="259"/>
    </row>
    <row r="9" spans="1:5" ht="30" customHeight="1" x14ac:dyDescent="0.25">
      <c r="A9" s="80" t="s">
        <v>216</v>
      </c>
      <c r="B9" s="126" t="s">
        <v>222</v>
      </c>
      <c r="C9" s="79" t="s">
        <v>19</v>
      </c>
      <c r="D9" s="258">
        <v>3</v>
      </c>
      <c r="E9" s="259"/>
    </row>
    <row r="10" spans="1:5" ht="30.75" customHeight="1" x14ac:dyDescent="0.25">
      <c r="A10" s="80" t="s">
        <v>217</v>
      </c>
      <c r="B10" s="126" t="s">
        <v>166</v>
      </c>
      <c r="C10" s="79" t="s">
        <v>20</v>
      </c>
      <c r="D10" s="258">
        <v>4</v>
      </c>
      <c r="E10" s="259"/>
    </row>
    <row r="11" spans="1:5" ht="60.75" customHeight="1" x14ac:dyDescent="0.25">
      <c r="A11" s="80" t="s">
        <v>218</v>
      </c>
      <c r="B11" s="126" t="s">
        <v>219</v>
      </c>
      <c r="C11" s="79" t="s">
        <v>21</v>
      </c>
      <c r="D11" s="258">
        <v>5</v>
      </c>
      <c r="E11" s="259"/>
    </row>
  </sheetData>
  <sheetProtection password="CA9C" sheet="1" objects="1" scenarios="1"/>
  <mergeCells count="8">
    <mergeCell ref="D10:E10"/>
    <mergeCell ref="D11:E11"/>
    <mergeCell ref="A4:E4"/>
    <mergeCell ref="A5:E5"/>
    <mergeCell ref="D7:E7"/>
    <mergeCell ref="D8:E8"/>
    <mergeCell ref="D9:E9"/>
    <mergeCell ref="D6:E6"/>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14"/>
  <sheetViews>
    <sheetView topLeftCell="A4" zoomScale="90" zoomScaleNormal="90" workbookViewId="0">
      <selection activeCell="K14" sqref="K14"/>
    </sheetView>
  </sheetViews>
  <sheetFormatPr baseColWidth="10" defaultRowHeight="15" x14ac:dyDescent="0.25"/>
  <cols>
    <col min="2" max="2" width="11.5703125" customWidth="1"/>
    <col min="3" max="3" width="42.85546875" customWidth="1"/>
    <col min="4" max="4" width="11.28515625" customWidth="1"/>
    <col min="5" max="5" width="17.140625" customWidth="1"/>
  </cols>
  <sheetData>
    <row r="2" spans="1:5" s="4" customFormat="1" ht="18.75" x14ac:dyDescent="0.3">
      <c r="A2" s="8" t="s">
        <v>194</v>
      </c>
      <c r="B2" s="9"/>
      <c r="C2" s="9"/>
    </row>
    <row r="3" spans="1:5" s="4" customFormat="1" ht="15.75" thickBot="1" x14ac:dyDescent="0.3"/>
    <row r="4" spans="1:5" ht="19.5" thickBot="1" x14ac:dyDescent="0.35">
      <c r="B4" s="260" t="s">
        <v>8</v>
      </c>
      <c r="C4" s="261"/>
      <c r="D4" s="261"/>
      <c r="E4" s="262"/>
    </row>
    <row r="5" spans="1:5" ht="19.5" thickBot="1" x14ac:dyDescent="0.35">
      <c r="B5" s="260" t="s">
        <v>22</v>
      </c>
      <c r="C5" s="261"/>
      <c r="D5" s="261"/>
      <c r="E5" s="262"/>
    </row>
    <row r="6" spans="1:5" ht="37.5" x14ac:dyDescent="0.3">
      <c r="B6" s="81" t="s">
        <v>196</v>
      </c>
      <c r="C6" s="115" t="s">
        <v>62</v>
      </c>
      <c r="D6" s="115" t="s">
        <v>12</v>
      </c>
      <c r="E6" s="117" t="s">
        <v>193</v>
      </c>
    </row>
    <row r="7" spans="1:5" ht="49.5" customHeight="1" x14ac:dyDescent="0.25">
      <c r="B7" s="118" t="s">
        <v>80</v>
      </c>
      <c r="C7" s="84" t="s">
        <v>223</v>
      </c>
      <c r="D7" s="83">
        <v>3</v>
      </c>
      <c r="E7" s="119" t="s">
        <v>64</v>
      </c>
    </row>
    <row r="8" spans="1:5" ht="36" customHeight="1" x14ac:dyDescent="0.25">
      <c r="B8" s="118" t="s">
        <v>24</v>
      </c>
      <c r="C8" s="79" t="s">
        <v>224</v>
      </c>
      <c r="D8" s="83">
        <v>4</v>
      </c>
      <c r="E8" s="119" t="s">
        <v>65</v>
      </c>
    </row>
    <row r="9" spans="1:5" ht="33" customHeight="1" thickBot="1" x14ac:dyDescent="0.3">
      <c r="B9" s="120" t="s">
        <v>81</v>
      </c>
      <c r="C9" s="121" t="s">
        <v>26</v>
      </c>
      <c r="D9" s="122">
        <v>5</v>
      </c>
      <c r="E9" s="123" t="s">
        <v>66</v>
      </c>
    </row>
    <row r="10" spans="1:5" x14ac:dyDescent="0.25">
      <c r="B10" s="124"/>
      <c r="C10" s="124"/>
      <c r="D10" s="125"/>
      <c r="E10" s="2"/>
    </row>
    <row r="11" spans="1:5" x14ac:dyDescent="0.25">
      <c r="B11" s="124"/>
      <c r="C11" s="124"/>
      <c r="D11" s="125"/>
      <c r="E11" s="2"/>
    </row>
    <row r="12" spans="1:5" x14ac:dyDescent="0.25">
      <c r="B12" s="2"/>
      <c r="C12" s="2"/>
      <c r="D12" s="2"/>
      <c r="E12" s="2"/>
    </row>
    <row r="13" spans="1:5" x14ac:dyDescent="0.25">
      <c r="B13" s="2"/>
      <c r="C13" s="2"/>
      <c r="D13" s="2"/>
      <c r="E13" s="2"/>
    </row>
    <row r="14" spans="1:5" x14ac:dyDescent="0.25">
      <c r="B14" s="2"/>
      <c r="C14" s="2"/>
      <c r="D14" s="2"/>
      <c r="E14" s="2"/>
    </row>
  </sheetData>
  <sheetProtection password="CDD0" sheet="1" objects="1" scenarios="1"/>
  <mergeCells count="2">
    <mergeCell ref="B4:E4"/>
    <mergeCell ref="B5:E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G15" sqref="G15"/>
    </sheetView>
  </sheetViews>
  <sheetFormatPr baseColWidth="10" defaultRowHeight="15" x14ac:dyDescent="0.25"/>
  <cols>
    <col min="4" max="4" width="8.5703125" customWidth="1"/>
    <col min="5" max="5" width="18" customWidth="1"/>
    <col min="6" max="7" width="18" style="4" customWidth="1"/>
    <col min="8" max="9" width="18" customWidth="1"/>
  </cols>
  <sheetData>
    <row r="1" spans="1:9" ht="15.75" x14ac:dyDescent="0.25">
      <c r="A1" s="32" t="s">
        <v>67</v>
      </c>
      <c r="B1" s="32"/>
      <c r="C1" s="32"/>
      <c r="D1" s="32"/>
      <c r="E1" s="32"/>
      <c r="F1" s="32"/>
      <c r="G1" s="32"/>
      <c r="H1" s="32"/>
      <c r="I1" s="32"/>
    </row>
    <row r="3" spans="1:9" ht="15.75" customHeight="1" thickBot="1" x14ac:dyDescent="0.3">
      <c r="A3" s="277" t="s">
        <v>68</v>
      </c>
      <c r="B3" s="277"/>
      <c r="C3" s="277"/>
      <c r="D3" s="277"/>
      <c r="E3" s="277"/>
      <c r="F3" s="277"/>
      <c r="G3" s="277"/>
      <c r="H3" s="277"/>
      <c r="I3" s="277"/>
    </row>
    <row r="4" spans="1:9" ht="15.75" thickBot="1" x14ac:dyDescent="0.3">
      <c r="A4" s="286" t="s">
        <v>9</v>
      </c>
      <c r="B4" s="287"/>
      <c r="C4" s="288" t="s">
        <v>69</v>
      </c>
      <c r="D4" s="287"/>
      <c r="E4" s="266" t="s">
        <v>70</v>
      </c>
      <c r="F4" s="278"/>
      <c r="G4" s="278"/>
      <c r="H4" s="278"/>
      <c r="I4" s="279"/>
    </row>
    <row r="5" spans="1:9" ht="16.5" thickBot="1" x14ac:dyDescent="0.3">
      <c r="A5" s="280" t="s">
        <v>17</v>
      </c>
      <c r="B5" s="281"/>
      <c r="C5" s="280">
        <v>5</v>
      </c>
      <c r="D5" s="281"/>
      <c r="E5" s="92" t="s">
        <v>80</v>
      </c>
      <c r="F5" s="92"/>
      <c r="G5" s="92"/>
      <c r="H5" s="93" t="s">
        <v>71</v>
      </c>
      <c r="I5" s="94" t="s">
        <v>72</v>
      </c>
    </row>
    <row r="6" spans="1:9" ht="15.75" x14ac:dyDescent="0.25">
      <c r="A6" s="282" t="s">
        <v>16</v>
      </c>
      <c r="B6" s="283"/>
      <c r="C6" s="284">
        <v>4</v>
      </c>
      <c r="D6" s="285"/>
      <c r="E6" s="92" t="s">
        <v>23</v>
      </c>
      <c r="F6" s="92"/>
      <c r="G6" s="92"/>
      <c r="H6" s="93" t="s">
        <v>73</v>
      </c>
      <c r="I6" s="94" t="s">
        <v>74</v>
      </c>
    </row>
    <row r="7" spans="1:9" ht="15.75" x14ac:dyDescent="0.25">
      <c r="A7" s="270" t="s">
        <v>15</v>
      </c>
      <c r="B7" s="271"/>
      <c r="C7" s="275">
        <v>3</v>
      </c>
      <c r="D7" s="276"/>
      <c r="E7" s="92" t="s">
        <v>23</v>
      </c>
      <c r="F7" s="92"/>
      <c r="G7" s="92"/>
      <c r="H7" s="93" t="s">
        <v>75</v>
      </c>
      <c r="I7" s="94" t="s">
        <v>76</v>
      </c>
    </row>
    <row r="8" spans="1:9" ht="30.75" x14ac:dyDescent="0.25">
      <c r="A8" s="270" t="s">
        <v>14</v>
      </c>
      <c r="B8" s="271"/>
      <c r="C8" s="275">
        <v>2</v>
      </c>
      <c r="D8" s="276"/>
      <c r="E8" s="91" t="s">
        <v>167</v>
      </c>
      <c r="F8" s="91"/>
      <c r="G8" s="91"/>
      <c r="H8" s="92" t="s">
        <v>77</v>
      </c>
      <c r="I8" s="93" t="s">
        <v>82</v>
      </c>
    </row>
    <row r="9" spans="1:9" ht="15.75" x14ac:dyDescent="0.25">
      <c r="A9" s="270" t="s">
        <v>13</v>
      </c>
      <c r="B9" s="271"/>
      <c r="C9" s="275">
        <v>1</v>
      </c>
      <c r="D9" s="276"/>
      <c r="E9" s="91" t="s">
        <v>168</v>
      </c>
      <c r="F9" s="91"/>
      <c r="G9" s="91"/>
      <c r="H9" s="91" t="s">
        <v>78</v>
      </c>
      <c r="I9" s="92" t="s">
        <v>79</v>
      </c>
    </row>
    <row r="10" spans="1:9" ht="15.75" x14ac:dyDescent="0.25">
      <c r="A10" s="272" t="s">
        <v>22</v>
      </c>
      <c r="B10" s="273"/>
      <c r="C10" s="275"/>
      <c r="D10" s="276"/>
      <c r="E10" s="34" t="s">
        <v>80</v>
      </c>
      <c r="F10" s="116"/>
      <c r="G10" s="116"/>
      <c r="H10" s="34" t="s">
        <v>24</v>
      </c>
      <c r="I10" s="34" t="s">
        <v>81</v>
      </c>
    </row>
    <row r="11" spans="1:9" ht="16.5" thickBot="1" x14ac:dyDescent="0.3">
      <c r="A11" s="274" t="s">
        <v>69</v>
      </c>
      <c r="B11" s="274"/>
      <c r="C11" s="268"/>
      <c r="D11" s="269"/>
      <c r="E11" s="34">
        <v>5</v>
      </c>
      <c r="F11" s="116">
        <v>10</v>
      </c>
      <c r="G11" s="116">
        <v>15</v>
      </c>
      <c r="H11" s="34">
        <v>20</v>
      </c>
      <c r="I11" s="34">
        <v>25</v>
      </c>
    </row>
    <row r="12" spans="1:9" ht="15.75" thickBot="1" x14ac:dyDescent="0.3"/>
    <row r="13" spans="1:9" ht="16.5" thickBot="1" x14ac:dyDescent="0.3">
      <c r="C13" s="280">
        <v>5</v>
      </c>
      <c r="D13" s="281"/>
      <c r="E13" s="129">
        <f t="shared" ref="E13:I16" si="0">+E$19*$C13</f>
        <v>5</v>
      </c>
      <c r="F13" s="130">
        <f t="shared" si="0"/>
        <v>10</v>
      </c>
      <c r="G13" s="131">
        <f t="shared" si="0"/>
        <v>15</v>
      </c>
      <c r="H13" s="131">
        <f t="shared" si="0"/>
        <v>20</v>
      </c>
      <c r="I13" s="131">
        <f t="shared" si="0"/>
        <v>25</v>
      </c>
    </row>
    <row r="14" spans="1:9" ht="15.75" x14ac:dyDescent="0.25">
      <c r="C14" s="284">
        <v>4</v>
      </c>
      <c r="D14" s="285"/>
      <c r="E14" s="129">
        <f t="shared" si="0"/>
        <v>4</v>
      </c>
      <c r="F14" s="130">
        <f t="shared" si="0"/>
        <v>8</v>
      </c>
      <c r="G14" s="130">
        <f t="shared" si="0"/>
        <v>12</v>
      </c>
      <c r="H14" s="131">
        <f t="shared" si="0"/>
        <v>16</v>
      </c>
      <c r="I14" s="131">
        <f t="shared" si="0"/>
        <v>20</v>
      </c>
    </row>
    <row r="15" spans="1:9" ht="15.75" x14ac:dyDescent="0.25">
      <c r="C15" s="275">
        <v>3</v>
      </c>
      <c r="D15" s="276"/>
      <c r="E15" s="128">
        <f t="shared" si="0"/>
        <v>3</v>
      </c>
      <c r="F15" s="129">
        <f t="shared" si="0"/>
        <v>6</v>
      </c>
      <c r="G15" s="130">
        <f t="shared" si="0"/>
        <v>9</v>
      </c>
      <c r="H15" s="130">
        <f t="shared" si="0"/>
        <v>12</v>
      </c>
      <c r="I15" s="131">
        <f t="shared" si="0"/>
        <v>15</v>
      </c>
    </row>
    <row r="16" spans="1:9" ht="15.75" x14ac:dyDescent="0.25">
      <c r="B16" s="4"/>
      <c r="C16" s="275">
        <v>2</v>
      </c>
      <c r="D16" s="276"/>
      <c r="E16" s="128">
        <f t="shared" si="0"/>
        <v>2</v>
      </c>
      <c r="F16" s="129">
        <f t="shared" si="0"/>
        <v>4</v>
      </c>
      <c r="G16" s="129">
        <f t="shared" si="0"/>
        <v>6</v>
      </c>
      <c r="H16" s="130">
        <f t="shared" si="0"/>
        <v>8</v>
      </c>
      <c r="I16" s="130">
        <f t="shared" si="0"/>
        <v>10</v>
      </c>
    </row>
    <row r="17" spans="2:9" ht="15.75" x14ac:dyDescent="0.25">
      <c r="B17" s="4"/>
      <c r="C17" s="275">
        <v>1</v>
      </c>
      <c r="D17" s="276"/>
      <c r="E17" s="128">
        <f>+E$19*$C17</f>
        <v>1</v>
      </c>
      <c r="F17" s="128">
        <f>+F$19*$C17</f>
        <v>2</v>
      </c>
      <c r="G17" s="128">
        <f>+G$19*$C17</f>
        <v>3</v>
      </c>
      <c r="H17" s="129">
        <f>+H$19*$C17</f>
        <v>4</v>
      </c>
      <c r="I17" s="129">
        <f>+I$19*$C17</f>
        <v>5</v>
      </c>
    </row>
    <row r="18" spans="2:9" ht="15.75" x14ac:dyDescent="0.25">
      <c r="B18" s="4"/>
      <c r="C18" s="275"/>
      <c r="D18" s="276"/>
      <c r="E18" s="116" t="s">
        <v>80</v>
      </c>
      <c r="F18" s="116"/>
      <c r="G18" s="116"/>
      <c r="H18" s="116" t="s">
        <v>24</v>
      </c>
      <c r="I18" s="116" t="s">
        <v>81</v>
      </c>
    </row>
    <row r="19" spans="2:9" ht="16.5" thickBot="1" x14ac:dyDescent="0.3">
      <c r="B19" s="4"/>
      <c r="C19" s="268"/>
      <c r="D19" s="269"/>
      <c r="E19" s="116">
        <v>1</v>
      </c>
      <c r="F19" s="116">
        <v>2</v>
      </c>
      <c r="G19" s="116">
        <v>3</v>
      </c>
      <c r="H19" s="116">
        <v>4</v>
      </c>
      <c r="I19" s="116">
        <v>5</v>
      </c>
    </row>
  </sheetData>
  <mergeCells count="25">
    <mergeCell ref="C18:D18"/>
    <mergeCell ref="C19:D19"/>
    <mergeCell ref="C13:D13"/>
    <mergeCell ref="C14:D14"/>
    <mergeCell ref="C15:D15"/>
    <mergeCell ref="C16:D16"/>
    <mergeCell ref="C17:D17"/>
    <mergeCell ref="A3:I3"/>
    <mergeCell ref="E4:I4"/>
    <mergeCell ref="A5:B5"/>
    <mergeCell ref="A6:B6"/>
    <mergeCell ref="C5:D5"/>
    <mergeCell ref="C6:D6"/>
    <mergeCell ref="A4:B4"/>
    <mergeCell ref="C4:D4"/>
    <mergeCell ref="C11:D11"/>
    <mergeCell ref="A7:B7"/>
    <mergeCell ref="A8:B8"/>
    <mergeCell ref="A9:B9"/>
    <mergeCell ref="A10:B10"/>
    <mergeCell ref="A11:B11"/>
    <mergeCell ref="C7:D7"/>
    <mergeCell ref="C8:D8"/>
    <mergeCell ref="C9:D9"/>
    <mergeCell ref="C10:D10"/>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H27"/>
  <sheetViews>
    <sheetView workbookViewId="0">
      <selection activeCell="G9" sqref="G9"/>
    </sheetView>
  </sheetViews>
  <sheetFormatPr baseColWidth="10" defaultRowHeight="15" x14ac:dyDescent="0.25"/>
  <cols>
    <col min="1" max="2" width="15.28515625" customWidth="1"/>
    <col min="3" max="3" width="14.85546875" customWidth="1"/>
    <col min="4" max="4" width="14.28515625" customWidth="1"/>
    <col min="5" max="5" width="14.5703125" customWidth="1"/>
    <col min="6" max="6" width="14.42578125" customWidth="1"/>
    <col min="7" max="7" width="14.85546875" customWidth="1"/>
    <col min="8" max="8" width="17.5703125" customWidth="1"/>
  </cols>
  <sheetData>
    <row r="2" spans="1:8" ht="15.75" x14ac:dyDescent="0.25">
      <c r="A2" s="38" t="s">
        <v>109</v>
      </c>
      <c r="B2" s="57"/>
      <c r="C2" s="57"/>
      <c r="D2" s="57"/>
      <c r="E2" s="57"/>
      <c r="F2" s="57"/>
      <c r="G2" s="57"/>
      <c r="H2" s="57"/>
    </row>
    <row r="4" spans="1:8" ht="15.75" x14ac:dyDescent="0.25">
      <c r="A4" s="292" t="s">
        <v>110</v>
      </c>
      <c r="B4" s="293"/>
      <c r="C4" s="293"/>
      <c r="D4" s="293"/>
      <c r="E4" s="293"/>
      <c r="F4" s="293"/>
      <c r="G4" s="293"/>
      <c r="H4" s="294"/>
    </row>
    <row r="5" spans="1:8" x14ac:dyDescent="0.25">
      <c r="A5" s="60"/>
      <c r="B5" s="2"/>
      <c r="C5" s="2"/>
      <c r="D5" s="2"/>
      <c r="E5" s="2"/>
      <c r="F5" s="2"/>
      <c r="G5" s="2"/>
      <c r="H5" s="61"/>
    </row>
    <row r="6" spans="1:8" ht="15.75" x14ac:dyDescent="0.25">
      <c r="A6" s="62" t="s">
        <v>111</v>
      </c>
      <c r="B6" s="39"/>
      <c r="C6" s="39"/>
      <c r="D6" s="39"/>
      <c r="E6" s="39"/>
      <c r="F6" s="39"/>
      <c r="G6" s="39"/>
      <c r="H6" s="63"/>
    </row>
    <row r="7" spans="1:8" x14ac:dyDescent="0.25">
      <c r="A7" s="64"/>
      <c r="B7" s="65"/>
      <c r="C7" s="65"/>
      <c r="D7" s="65"/>
      <c r="E7" s="65"/>
      <c r="F7" s="65"/>
      <c r="G7" s="65"/>
      <c r="H7" s="66"/>
    </row>
    <row r="8" spans="1:8" ht="22.5" customHeight="1" x14ac:dyDescent="0.25">
      <c r="A8" s="289" t="s">
        <v>97</v>
      </c>
      <c r="B8" s="290"/>
      <c r="C8" s="290"/>
      <c r="D8" s="290" t="s">
        <v>112</v>
      </c>
      <c r="E8" s="290"/>
      <c r="F8" s="290" t="s">
        <v>105</v>
      </c>
      <c r="G8" s="290"/>
      <c r="H8" s="291"/>
    </row>
    <row r="9" spans="1:8" ht="36" x14ac:dyDescent="0.25">
      <c r="A9" s="58" t="s">
        <v>5</v>
      </c>
      <c r="B9" s="56" t="s">
        <v>6</v>
      </c>
      <c r="C9" s="56" t="s">
        <v>113</v>
      </c>
      <c r="D9" s="56" t="s">
        <v>114</v>
      </c>
      <c r="E9" s="56" t="s">
        <v>115</v>
      </c>
      <c r="F9" s="55" t="s">
        <v>116</v>
      </c>
      <c r="G9" s="55" t="s">
        <v>117</v>
      </c>
      <c r="H9" s="59" t="s">
        <v>0</v>
      </c>
    </row>
    <row r="10" spans="1:8" x14ac:dyDescent="0.25">
      <c r="A10" s="40"/>
      <c r="B10" s="5"/>
      <c r="C10" s="5"/>
      <c r="D10" s="5"/>
      <c r="E10" s="5"/>
      <c r="F10" s="5"/>
      <c r="G10" s="5"/>
      <c r="H10" s="41"/>
    </row>
    <row r="11" spans="1:8" x14ac:dyDescent="0.25">
      <c r="A11" s="40"/>
      <c r="B11" s="5"/>
      <c r="C11" s="5"/>
      <c r="D11" s="5"/>
      <c r="E11" s="5"/>
      <c r="F11" s="5"/>
      <c r="G11" s="5"/>
      <c r="H11" s="41"/>
    </row>
    <row r="12" spans="1:8" x14ac:dyDescent="0.25">
      <c r="A12" s="40"/>
      <c r="B12" s="5"/>
      <c r="C12" s="5"/>
      <c r="D12" s="5"/>
      <c r="E12" s="5"/>
      <c r="F12" s="5"/>
      <c r="G12" s="5"/>
      <c r="H12" s="41"/>
    </row>
    <row r="13" spans="1:8" x14ac:dyDescent="0.25">
      <c r="A13" s="40"/>
      <c r="B13" s="5"/>
      <c r="C13" s="5"/>
      <c r="D13" s="5"/>
      <c r="E13" s="5"/>
      <c r="F13" s="5"/>
      <c r="G13" s="5"/>
      <c r="H13" s="41"/>
    </row>
    <row r="14" spans="1:8" x14ac:dyDescent="0.25">
      <c r="A14" s="40"/>
      <c r="B14" s="5"/>
      <c r="C14" s="5"/>
      <c r="D14" s="5"/>
      <c r="E14" s="5"/>
      <c r="F14" s="5"/>
      <c r="G14" s="5"/>
      <c r="H14" s="41"/>
    </row>
    <row r="15" spans="1:8" x14ac:dyDescent="0.25">
      <c r="A15" s="40"/>
      <c r="B15" s="5"/>
      <c r="C15" s="5"/>
      <c r="D15" s="5"/>
      <c r="E15" s="5"/>
      <c r="F15" s="5"/>
      <c r="G15" s="5"/>
      <c r="H15" s="41"/>
    </row>
    <row r="16" spans="1:8" x14ac:dyDescent="0.25">
      <c r="A16" s="40"/>
      <c r="B16" s="5"/>
      <c r="C16" s="5"/>
      <c r="D16" s="5"/>
      <c r="E16" s="5"/>
      <c r="F16" s="5"/>
      <c r="G16" s="5"/>
      <c r="H16" s="41"/>
    </row>
    <row r="17" spans="1:8" x14ac:dyDescent="0.25">
      <c r="A17" s="40"/>
      <c r="B17" s="5"/>
      <c r="C17" s="5"/>
      <c r="D17" s="5"/>
      <c r="E17" s="5"/>
      <c r="F17" s="5"/>
      <c r="G17" s="5"/>
      <c r="H17" s="41"/>
    </row>
    <row r="18" spans="1:8" x14ac:dyDescent="0.25">
      <c r="A18" s="40"/>
      <c r="B18" s="5"/>
      <c r="C18" s="5"/>
      <c r="D18" s="5"/>
      <c r="E18" s="5"/>
      <c r="F18" s="5"/>
      <c r="G18" s="5"/>
      <c r="H18" s="41"/>
    </row>
    <row r="19" spans="1:8" x14ac:dyDescent="0.25">
      <c r="A19" s="40"/>
      <c r="B19" s="5"/>
      <c r="C19" s="5"/>
      <c r="D19" s="5"/>
      <c r="E19" s="5"/>
      <c r="F19" s="5"/>
      <c r="G19" s="5"/>
      <c r="H19" s="41"/>
    </row>
    <row r="20" spans="1:8" x14ac:dyDescent="0.25">
      <c r="A20" s="40"/>
      <c r="B20" s="5"/>
      <c r="C20" s="5"/>
      <c r="D20" s="5"/>
      <c r="E20" s="5"/>
      <c r="F20" s="5"/>
      <c r="G20" s="5"/>
      <c r="H20" s="41"/>
    </row>
    <row r="21" spans="1:8" x14ac:dyDescent="0.25">
      <c r="A21" s="40"/>
      <c r="B21" s="5"/>
      <c r="C21" s="5"/>
      <c r="D21" s="5"/>
      <c r="E21" s="5"/>
      <c r="F21" s="5"/>
      <c r="G21" s="5"/>
      <c r="H21" s="41"/>
    </row>
    <row r="22" spans="1:8" x14ac:dyDescent="0.25">
      <c r="A22" s="40"/>
      <c r="B22" s="5"/>
      <c r="C22" s="5"/>
      <c r="D22" s="5"/>
      <c r="E22" s="5"/>
      <c r="F22" s="5"/>
      <c r="G22" s="5"/>
      <c r="H22" s="41"/>
    </row>
    <row r="23" spans="1:8" x14ac:dyDescent="0.25">
      <c r="A23" s="40"/>
      <c r="B23" s="5"/>
      <c r="C23" s="5"/>
      <c r="D23" s="5"/>
      <c r="E23" s="5"/>
      <c r="F23" s="5"/>
      <c r="G23" s="5"/>
      <c r="H23" s="41"/>
    </row>
    <row r="24" spans="1:8" x14ac:dyDescent="0.25">
      <c r="A24" s="40"/>
      <c r="B24" s="5"/>
      <c r="C24" s="5"/>
      <c r="D24" s="5"/>
      <c r="E24" s="5"/>
      <c r="F24" s="5"/>
      <c r="G24" s="5"/>
      <c r="H24" s="41"/>
    </row>
    <row r="25" spans="1:8" ht="15.75" thickBot="1" x14ac:dyDescent="0.3">
      <c r="A25" s="42"/>
      <c r="B25" s="43"/>
      <c r="C25" s="43"/>
      <c r="D25" s="43"/>
      <c r="E25" s="43"/>
      <c r="F25" s="43"/>
      <c r="G25" s="43"/>
      <c r="H25" s="46"/>
    </row>
    <row r="27" spans="1:8" ht="15.75" x14ac:dyDescent="0.25">
      <c r="A27" s="295" t="s">
        <v>118</v>
      </c>
      <c r="B27" s="295"/>
      <c r="C27" s="295"/>
      <c r="D27" s="295"/>
    </row>
  </sheetData>
  <mergeCells count="5">
    <mergeCell ref="A8:C8"/>
    <mergeCell ref="D8:E8"/>
    <mergeCell ref="F8:H8"/>
    <mergeCell ref="A4:H4"/>
    <mergeCell ref="A27:D27"/>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F22"/>
  <sheetViews>
    <sheetView workbookViewId="0">
      <selection activeCell="A7" sqref="A7:A10"/>
    </sheetView>
  </sheetViews>
  <sheetFormatPr baseColWidth="10" defaultRowHeight="12.75" x14ac:dyDescent="0.2"/>
  <cols>
    <col min="1" max="1" width="26.42578125" style="86" bestFit="1" customWidth="1"/>
    <col min="2" max="2" width="29.42578125" style="86" customWidth="1"/>
    <col min="3" max="3" width="28.5703125" style="86" customWidth="1"/>
    <col min="4" max="4" width="27.28515625" style="86" customWidth="1"/>
    <col min="5" max="5" width="23.85546875" style="86" customWidth="1"/>
    <col min="6" max="16384" width="11.42578125" style="86"/>
  </cols>
  <sheetData>
    <row r="2" spans="1:6" x14ac:dyDescent="0.2">
      <c r="A2" s="296" t="s">
        <v>1</v>
      </c>
      <c r="B2" s="296"/>
      <c r="C2" s="296"/>
      <c r="D2" s="296"/>
      <c r="E2" s="296"/>
    </row>
    <row r="4" spans="1:6" ht="13.5" thickBot="1" x14ac:dyDescent="0.25">
      <c r="A4" s="297" t="s">
        <v>2</v>
      </c>
      <c r="B4" s="297"/>
      <c r="C4" s="297"/>
      <c r="D4" s="297"/>
      <c r="E4" s="297"/>
    </row>
    <row r="5" spans="1:6" ht="13.5" thickBot="1" x14ac:dyDescent="0.25">
      <c r="A5" s="87" t="s">
        <v>3</v>
      </c>
      <c r="B5" s="88" t="s">
        <v>4</v>
      </c>
      <c r="C5" s="88" t="s">
        <v>5</v>
      </c>
      <c r="D5" s="88" t="s">
        <v>6</v>
      </c>
      <c r="E5" s="88" t="s">
        <v>7</v>
      </c>
    </row>
    <row r="6" spans="1:6" ht="178.5" x14ac:dyDescent="0.2">
      <c r="A6" s="89" t="s">
        <v>119</v>
      </c>
      <c r="B6" s="89" t="s">
        <v>165</v>
      </c>
      <c r="C6" s="89" t="s">
        <v>120</v>
      </c>
      <c r="D6" s="89" t="s">
        <v>121</v>
      </c>
      <c r="E6" s="89" t="s">
        <v>122</v>
      </c>
      <c r="F6" s="89"/>
    </row>
    <row r="7" spans="1:6" ht="63.75" x14ac:dyDescent="0.2">
      <c r="A7" s="90" t="s">
        <v>123</v>
      </c>
      <c r="B7" s="90"/>
      <c r="C7" s="90" t="s">
        <v>124</v>
      </c>
      <c r="D7" s="90" t="s">
        <v>125</v>
      </c>
      <c r="E7" s="90" t="s">
        <v>126</v>
      </c>
      <c r="F7" s="90"/>
    </row>
    <row r="8" spans="1:6" ht="51" x14ac:dyDescent="0.2">
      <c r="A8" s="86" t="s">
        <v>127</v>
      </c>
      <c r="C8" s="86" t="s">
        <v>128</v>
      </c>
      <c r="D8" s="86" t="s">
        <v>129</v>
      </c>
      <c r="E8" s="86" t="s">
        <v>130</v>
      </c>
    </row>
    <row r="9" spans="1:6" ht="51" x14ac:dyDescent="0.2">
      <c r="A9" s="86" t="s">
        <v>127</v>
      </c>
      <c r="C9" s="86" t="s">
        <v>131</v>
      </c>
      <c r="D9" s="86" t="s">
        <v>132</v>
      </c>
      <c r="E9" s="86" t="s">
        <v>130</v>
      </c>
    </row>
    <row r="10" spans="1:6" ht="51" x14ac:dyDescent="0.2">
      <c r="D10" s="86" t="s">
        <v>133</v>
      </c>
    </row>
    <row r="11" spans="1:6" ht="51" x14ac:dyDescent="0.2">
      <c r="D11" s="86" t="s">
        <v>134</v>
      </c>
    </row>
    <row r="12" spans="1:6" ht="63.75" x14ac:dyDescent="0.2">
      <c r="A12" s="86" t="s">
        <v>135</v>
      </c>
      <c r="C12" s="86" t="s">
        <v>136</v>
      </c>
      <c r="D12" s="86" t="s">
        <v>137</v>
      </c>
      <c r="E12" s="86" t="s">
        <v>138</v>
      </c>
    </row>
    <row r="13" spans="1:6" ht="38.25" x14ac:dyDescent="0.2">
      <c r="A13" s="86" t="s">
        <v>135</v>
      </c>
      <c r="C13" s="86" t="s">
        <v>136</v>
      </c>
      <c r="D13" s="86" t="s">
        <v>139</v>
      </c>
      <c r="E13" s="86" t="s">
        <v>140</v>
      </c>
    </row>
    <row r="14" spans="1:6" ht="38.25" x14ac:dyDescent="0.2">
      <c r="A14" s="86" t="s">
        <v>135</v>
      </c>
      <c r="C14" s="86" t="s">
        <v>141</v>
      </c>
      <c r="D14" s="86" t="s">
        <v>142</v>
      </c>
      <c r="E14" s="86" t="s">
        <v>143</v>
      </c>
    </row>
    <row r="15" spans="1:6" ht="51" x14ac:dyDescent="0.2">
      <c r="A15" s="86" t="s">
        <v>144</v>
      </c>
      <c r="C15" s="86" t="s">
        <v>145</v>
      </c>
      <c r="D15" s="86" t="s">
        <v>146</v>
      </c>
      <c r="E15" s="86" t="s">
        <v>147</v>
      </c>
    </row>
    <row r="16" spans="1:6" ht="51" x14ac:dyDescent="0.2">
      <c r="A16" s="86" t="s">
        <v>144</v>
      </c>
      <c r="C16" s="86" t="s">
        <v>145</v>
      </c>
      <c r="D16" s="86" t="s">
        <v>148</v>
      </c>
      <c r="E16" s="86" t="s">
        <v>147</v>
      </c>
    </row>
    <row r="17" spans="1:5" ht="25.5" x14ac:dyDescent="0.2">
      <c r="A17" s="86" t="s">
        <v>149</v>
      </c>
      <c r="C17" s="86" t="s">
        <v>150</v>
      </c>
      <c r="D17" s="86" t="s">
        <v>151</v>
      </c>
      <c r="E17" s="86" t="s">
        <v>143</v>
      </c>
    </row>
    <row r="18" spans="1:5" ht="38.25" x14ac:dyDescent="0.2">
      <c r="D18" s="86" t="s">
        <v>152</v>
      </c>
    </row>
    <row r="19" spans="1:5" ht="51" x14ac:dyDescent="0.2">
      <c r="A19" s="86" t="s">
        <v>153</v>
      </c>
      <c r="C19" s="86" t="s">
        <v>154</v>
      </c>
      <c r="D19" s="86" t="s">
        <v>155</v>
      </c>
      <c r="E19" s="86" t="s">
        <v>156</v>
      </c>
    </row>
    <row r="20" spans="1:5" ht="89.25" x14ac:dyDescent="0.2">
      <c r="A20" s="86" t="s">
        <v>157</v>
      </c>
      <c r="C20" s="86" t="s">
        <v>158</v>
      </c>
      <c r="D20" s="86" t="s">
        <v>159</v>
      </c>
      <c r="E20" s="86" t="s">
        <v>160</v>
      </c>
    </row>
    <row r="21" spans="1:5" ht="63.75" x14ac:dyDescent="0.2">
      <c r="A21" s="86" t="s">
        <v>161</v>
      </c>
      <c r="D21" s="86" t="s">
        <v>162</v>
      </c>
    </row>
    <row r="22" spans="1:5" ht="102" x14ac:dyDescent="0.2">
      <c r="A22" s="86" t="s">
        <v>163</v>
      </c>
      <c r="D22" s="86" t="s">
        <v>164</v>
      </c>
    </row>
  </sheetData>
  <mergeCells count="2">
    <mergeCell ref="A2:E2"/>
    <mergeCell ref="A4:E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E33"/>
  <sheetViews>
    <sheetView topLeftCell="A7" workbookViewId="0">
      <selection activeCell="A7" sqref="A7:A10"/>
    </sheetView>
  </sheetViews>
  <sheetFormatPr baseColWidth="10" defaultRowHeight="15" x14ac:dyDescent="0.25"/>
  <cols>
    <col min="2" max="2" width="10" customWidth="1"/>
    <col min="3" max="3" width="81.85546875" customWidth="1"/>
  </cols>
  <sheetData>
    <row r="2" spans="1:5" ht="15.75" x14ac:dyDescent="0.25">
      <c r="A2" s="38" t="s">
        <v>27</v>
      </c>
      <c r="B2" s="38"/>
      <c r="C2" s="38"/>
      <c r="D2" s="38"/>
      <c r="E2" s="38"/>
    </row>
    <row r="4" spans="1:5" ht="15.75" thickBot="1" x14ac:dyDescent="0.3"/>
    <row r="5" spans="1:5" ht="18.75" x14ac:dyDescent="0.3">
      <c r="B5" s="260" t="s">
        <v>28</v>
      </c>
      <c r="C5" s="261"/>
      <c r="D5" s="261"/>
      <c r="E5" s="262"/>
    </row>
    <row r="6" spans="1:5" ht="51.75" customHeight="1" x14ac:dyDescent="0.25">
      <c r="B6" s="77" t="s">
        <v>29</v>
      </c>
      <c r="C6" s="78" t="s">
        <v>33</v>
      </c>
      <c r="D6" s="298" t="s">
        <v>30</v>
      </c>
      <c r="E6" s="298"/>
    </row>
    <row r="7" spans="1:5" ht="27" customHeight="1" x14ac:dyDescent="0.25">
      <c r="B7" s="10">
        <v>1</v>
      </c>
      <c r="C7" s="11" t="s">
        <v>34</v>
      </c>
      <c r="D7" s="12" t="s">
        <v>31</v>
      </c>
      <c r="E7" s="13" t="s">
        <v>32</v>
      </c>
    </row>
    <row r="8" spans="1:5" ht="15.75" x14ac:dyDescent="0.25">
      <c r="B8" s="10">
        <v>2</v>
      </c>
      <c r="C8" s="11" t="s">
        <v>35</v>
      </c>
      <c r="D8" s="14"/>
      <c r="E8" s="14"/>
    </row>
    <row r="9" spans="1:5" ht="15.75" x14ac:dyDescent="0.25">
      <c r="B9" s="10">
        <v>3</v>
      </c>
      <c r="C9" s="11" t="s">
        <v>36</v>
      </c>
      <c r="D9" s="14"/>
      <c r="E9" s="14"/>
    </row>
    <row r="10" spans="1:5" ht="15.75" x14ac:dyDescent="0.25">
      <c r="B10" s="12">
        <v>4</v>
      </c>
      <c r="C10" s="11" t="s">
        <v>37</v>
      </c>
      <c r="D10" s="14"/>
      <c r="E10" s="14"/>
    </row>
    <row r="11" spans="1:5" ht="15.75" x14ac:dyDescent="0.25">
      <c r="B11" s="12">
        <v>5</v>
      </c>
      <c r="C11" s="11" t="s">
        <v>38</v>
      </c>
      <c r="D11" s="14"/>
      <c r="E11" s="14"/>
    </row>
    <row r="12" spans="1:5" ht="15.75" x14ac:dyDescent="0.25">
      <c r="B12" s="15">
        <v>6</v>
      </c>
      <c r="C12" s="16" t="s">
        <v>39</v>
      </c>
      <c r="D12" s="16"/>
      <c r="E12" s="16"/>
    </row>
    <row r="13" spans="1:5" ht="15.75" x14ac:dyDescent="0.25">
      <c r="B13" s="15">
        <v>7</v>
      </c>
      <c r="C13" s="16" t="s">
        <v>40</v>
      </c>
      <c r="D13" s="16"/>
      <c r="E13" s="16"/>
    </row>
    <row r="14" spans="1:5" ht="31.5" x14ac:dyDescent="0.25">
      <c r="B14" s="15">
        <v>8</v>
      </c>
      <c r="C14" s="17" t="s">
        <v>41</v>
      </c>
      <c r="D14" s="16"/>
      <c r="E14" s="16"/>
    </row>
    <row r="15" spans="1:5" ht="15.75" x14ac:dyDescent="0.25">
      <c r="B15" s="15">
        <v>9</v>
      </c>
      <c r="C15" s="16" t="s">
        <v>42</v>
      </c>
      <c r="D15" s="16"/>
      <c r="E15" s="16"/>
    </row>
    <row r="16" spans="1:5" ht="15.75" x14ac:dyDescent="0.25">
      <c r="B16" s="15">
        <v>10</v>
      </c>
      <c r="C16" s="16" t="s">
        <v>43</v>
      </c>
      <c r="D16" s="16"/>
      <c r="E16" s="16"/>
    </row>
    <row r="17" spans="2:5" ht="15.75" x14ac:dyDescent="0.25">
      <c r="B17" s="15">
        <v>11</v>
      </c>
      <c r="C17" s="16" t="s">
        <v>44</v>
      </c>
      <c r="D17" s="16"/>
      <c r="E17" s="16"/>
    </row>
    <row r="18" spans="2:5" ht="15.75" x14ac:dyDescent="0.25">
      <c r="B18" s="15">
        <v>12</v>
      </c>
      <c r="C18" s="16" t="s">
        <v>45</v>
      </c>
      <c r="D18" s="16"/>
      <c r="E18" s="16"/>
    </row>
    <row r="19" spans="2:5" ht="15.75" x14ac:dyDescent="0.25">
      <c r="B19" s="15">
        <v>13</v>
      </c>
      <c r="C19" s="16" t="s">
        <v>46</v>
      </c>
      <c r="D19" s="16"/>
      <c r="E19" s="16"/>
    </row>
    <row r="20" spans="2:5" ht="15.75" x14ac:dyDescent="0.25">
      <c r="B20" s="15">
        <v>14</v>
      </c>
      <c r="C20" s="16" t="s">
        <v>47</v>
      </c>
      <c r="D20" s="16"/>
      <c r="E20" s="16"/>
    </row>
    <row r="21" spans="2:5" ht="15.75" x14ac:dyDescent="0.25">
      <c r="B21" s="15">
        <v>15</v>
      </c>
      <c r="C21" s="16" t="s">
        <v>48</v>
      </c>
      <c r="D21" s="16"/>
      <c r="E21" s="16"/>
    </row>
    <row r="22" spans="2:5" ht="15.75" x14ac:dyDescent="0.25">
      <c r="B22" s="15">
        <v>16</v>
      </c>
      <c r="C22" s="16" t="s">
        <v>49</v>
      </c>
      <c r="D22" s="16"/>
      <c r="E22" s="16"/>
    </row>
    <row r="23" spans="2:5" ht="15.75" x14ac:dyDescent="0.25">
      <c r="B23" s="15">
        <v>17</v>
      </c>
      <c r="C23" s="16" t="s">
        <v>50</v>
      </c>
      <c r="D23" s="16"/>
      <c r="E23" s="16"/>
    </row>
    <row r="24" spans="2:5" ht="15.75" x14ac:dyDescent="0.25">
      <c r="B24" s="15">
        <v>18</v>
      </c>
      <c r="C24" s="16" t="s">
        <v>51</v>
      </c>
      <c r="D24" s="16"/>
      <c r="E24" s="16"/>
    </row>
    <row r="26" spans="2:5" x14ac:dyDescent="0.25">
      <c r="C26" s="4" t="s">
        <v>52</v>
      </c>
    </row>
    <row r="27" spans="2:5" x14ac:dyDescent="0.25">
      <c r="C27" s="4" t="s">
        <v>53</v>
      </c>
    </row>
    <row r="28" spans="2:5" x14ac:dyDescent="0.25">
      <c r="C28" s="4" t="s">
        <v>54</v>
      </c>
    </row>
    <row r="29" spans="2:5" ht="15.75" thickBot="1" x14ac:dyDescent="0.3"/>
    <row r="30" spans="2:5" x14ac:dyDescent="0.25">
      <c r="C30" s="18" t="s">
        <v>55</v>
      </c>
    </row>
    <row r="31" spans="2:5" x14ac:dyDescent="0.25">
      <c r="C31" s="19" t="s">
        <v>56</v>
      </c>
    </row>
    <row r="32" spans="2:5" x14ac:dyDescent="0.25">
      <c r="C32" s="19" t="s">
        <v>57</v>
      </c>
    </row>
    <row r="33" spans="3:3" ht="30.75" thickBot="1" x14ac:dyDescent="0.3">
      <c r="C33" s="20" t="s">
        <v>58</v>
      </c>
    </row>
  </sheetData>
  <mergeCells count="2">
    <mergeCell ref="B5:E5"/>
    <mergeCell ref="D6: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H13"/>
  <sheetViews>
    <sheetView workbookViewId="0">
      <selection activeCell="B10" sqref="B10"/>
    </sheetView>
  </sheetViews>
  <sheetFormatPr baseColWidth="10" defaultRowHeight="15" x14ac:dyDescent="0.25"/>
  <cols>
    <col min="1" max="1" width="23.5703125" customWidth="1"/>
    <col min="2" max="2" width="23.28515625" customWidth="1"/>
    <col min="3" max="3" width="23" customWidth="1"/>
  </cols>
  <sheetData>
    <row r="2" spans="1:8" ht="18.75" x14ac:dyDescent="0.3">
      <c r="A2" s="6" t="s">
        <v>59</v>
      </c>
      <c r="B2" s="6"/>
      <c r="C2" s="6"/>
      <c r="D2" s="6"/>
      <c r="E2" s="6"/>
    </row>
    <row r="4" spans="1:8" ht="15.75" thickBot="1" x14ac:dyDescent="0.3"/>
    <row r="5" spans="1:8" ht="19.5" thickBot="1" x14ac:dyDescent="0.35">
      <c r="A5" s="299" t="s">
        <v>60</v>
      </c>
      <c r="B5" s="300"/>
      <c r="C5" s="301"/>
      <c r="D5" s="6"/>
      <c r="E5" s="6"/>
      <c r="F5" s="6"/>
      <c r="G5" s="6"/>
      <c r="H5" s="6"/>
    </row>
    <row r="6" spans="1:8" s="4" customFormat="1" ht="18.75" x14ac:dyDescent="0.3">
      <c r="A6" s="71"/>
      <c r="B6" s="72"/>
      <c r="C6" s="73"/>
      <c r="D6" s="6"/>
      <c r="E6" s="6"/>
      <c r="F6" s="6"/>
      <c r="G6" s="6"/>
      <c r="H6" s="6"/>
    </row>
    <row r="7" spans="1:8" ht="18.75" x14ac:dyDescent="0.3">
      <c r="A7" s="74" t="s">
        <v>61</v>
      </c>
      <c r="B7" s="75" t="s">
        <v>62</v>
      </c>
      <c r="C7" s="76" t="s">
        <v>12</v>
      </c>
    </row>
    <row r="8" spans="1:8" ht="15.75" x14ac:dyDescent="0.25">
      <c r="A8" s="22" t="s">
        <v>64</v>
      </c>
      <c r="B8" s="21" t="s">
        <v>23</v>
      </c>
      <c r="C8" s="30">
        <v>5</v>
      </c>
    </row>
    <row r="9" spans="1:8" ht="15.75" x14ac:dyDescent="0.25">
      <c r="A9" s="22" t="s">
        <v>65</v>
      </c>
      <c r="B9" s="21" t="s">
        <v>63</v>
      </c>
      <c r="C9" s="30">
        <v>10</v>
      </c>
    </row>
    <row r="10" spans="1:8" ht="15.75" x14ac:dyDescent="0.25">
      <c r="A10" s="22" t="s">
        <v>66</v>
      </c>
      <c r="B10" s="21" t="s">
        <v>25</v>
      </c>
      <c r="C10" s="30">
        <v>20</v>
      </c>
    </row>
    <row r="11" spans="1:8" ht="15.75" x14ac:dyDescent="0.25">
      <c r="A11" s="23"/>
      <c r="B11" s="11"/>
      <c r="C11" s="24"/>
    </row>
    <row r="12" spans="1:8" ht="15.75" x14ac:dyDescent="0.25">
      <c r="A12" s="25"/>
      <c r="B12" s="16"/>
      <c r="C12" s="26"/>
    </row>
    <row r="13" spans="1:8" ht="16.5" thickBot="1" x14ac:dyDescent="0.3">
      <c r="A13" s="27"/>
      <c r="B13" s="28"/>
      <c r="C13" s="29"/>
    </row>
  </sheetData>
  <mergeCells count="1">
    <mergeCell ref="A5:C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Riesgos</vt:lpstr>
      <vt:lpstr>2. Controles</vt:lpstr>
      <vt:lpstr>Prob</vt:lpstr>
      <vt:lpstr>Imp</vt:lpstr>
      <vt:lpstr>Matriz</vt:lpstr>
      <vt:lpstr>Tabla 13</vt:lpstr>
      <vt:lpstr>Tabla 3</vt:lpstr>
      <vt:lpstr>Tabla 6</vt:lpstr>
      <vt:lpstr>Tabla 7</vt:lpstr>
      <vt:lpstr>Tabla 10</vt:lpstr>
      <vt:lpstr>Tabla 11</vt:lpstr>
      <vt:lpstr>Matriz P-I</vt:lpstr>
      <vt:lpstr>Listas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Humberto Vergara Acosta</dc:creator>
  <cp:lastModifiedBy>Diana Lorena Rodriguez Giraldo</cp:lastModifiedBy>
  <cp:lastPrinted>2017-01-24T15:14:40Z</cp:lastPrinted>
  <dcterms:created xsi:type="dcterms:W3CDTF">2016-02-05T20:24:26Z</dcterms:created>
  <dcterms:modified xsi:type="dcterms:W3CDTF">2017-08-15T20:38:50Z</dcterms:modified>
</cp:coreProperties>
</file>